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0" windowWidth="19200" windowHeight="8235" activeTab="1"/>
  </bookViews>
  <sheets>
    <sheet name="Liquid Capital (New)" sheetId="9" r:id="rId1"/>
    <sheet name="Notes L. C." sheetId="8" r:id="rId2"/>
    <sheet name="Liquid Capital" sheetId="2" state="hidden" r:id="rId3"/>
    <sheet name="1.5 &amp; 3.8 (2)" sheetId="7" state="hidden" r:id="rId4"/>
    <sheet name="1.5 &amp; 3.8" sheetId="3" state="hidden" r:id="rId5"/>
    <sheet name="1.17 (i)" sheetId="5" state="hidden" r:id="rId6"/>
    <sheet name="1.17 (v)" sheetId="6" state="hidden" r:id="rId7"/>
    <sheet name="3.1" sheetId="4" state="hidden" r:id="rId8"/>
  </sheets>
  <externalReferences>
    <externalReference r:id="rId9"/>
  </externalReferences>
  <definedNames>
    <definedName name="_xlnm.Print_Area" localSheetId="2">'Liquid Capital'!$A$1:$E$107</definedName>
    <definedName name="_xlnm.Print_Area" localSheetId="0">'Liquid Capital (New)'!$A$1:$E$117</definedName>
    <definedName name="_xlnm.Print_Area" localSheetId="1">'Notes L. C.'!$A$1:$E$33</definedName>
  </definedNames>
  <calcPr calcId="152511"/>
</workbook>
</file>

<file path=xl/calcChain.xml><?xml version="1.0" encoding="utf-8"?>
<calcChain xmlns="http://schemas.openxmlformats.org/spreadsheetml/2006/main">
  <c r="E20" i="9" l="1"/>
  <c r="D20" i="9"/>
  <c r="E46" i="9" l="1"/>
  <c r="E39" i="9"/>
  <c r="C86" i="9" l="1"/>
  <c r="F20" i="9"/>
  <c r="F21" i="9" l="1"/>
  <c r="C110" i="9"/>
  <c r="D103" i="9"/>
  <c r="E103" i="9" s="1"/>
  <c r="E99" i="9"/>
  <c r="E89" i="9"/>
  <c r="E79" i="9"/>
  <c r="D73" i="9"/>
  <c r="E73" i="9" s="1"/>
  <c r="E72" i="9"/>
  <c r="E69" i="9"/>
  <c r="E67" i="9"/>
  <c r="E66" i="9"/>
  <c r="E65" i="9"/>
  <c r="E64" i="9"/>
  <c r="E63" i="9"/>
  <c r="E62" i="9"/>
  <c r="E61" i="9"/>
  <c r="E60" i="9"/>
  <c r="E59" i="9"/>
  <c r="E57" i="9"/>
  <c r="E56" i="9"/>
  <c r="E55" i="9"/>
  <c r="E51" i="9"/>
  <c r="E50" i="9"/>
  <c r="E49" i="9"/>
  <c r="E47" i="9"/>
  <c r="E45" i="9"/>
  <c r="E44" i="9"/>
  <c r="E43" i="9"/>
  <c r="E42" i="9"/>
  <c r="E40" i="9"/>
  <c r="E37" i="9"/>
  <c r="E35" i="9"/>
  <c r="E34" i="9"/>
  <c r="E33" i="9"/>
  <c r="E32" i="9"/>
  <c r="E31" i="9"/>
  <c r="E30" i="9"/>
  <c r="E29" i="9"/>
  <c r="E28" i="9"/>
  <c r="E27" i="9"/>
  <c r="E26" i="9"/>
  <c r="E24" i="9"/>
  <c r="C21" i="9"/>
  <c r="E18" i="9"/>
  <c r="E17" i="9"/>
  <c r="E16" i="9"/>
  <c r="E14" i="9"/>
  <c r="E13" i="9"/>
  <c r="E12" i="9"/>
  <c r="E9" i="9"/>
  <c r="E8" i="9"/>
  <c r="E7" i="9"/>
  <c r="E21" i="9" l="1"/>
  <c r="C52" i="9"/>
  <c r="D110" i="9"/>
  <c r="D111" i="9" s="1"/>
  <c r="E86" i="9"/>
  <c r="E52" i="9"/>
  <c r="E110" i="9"/>
  <c r="C21" i="2"/>
  <c r="F52" i="9" l="1"/>
  <c r="C111" i="9"/>
  <c r="E111" i="9"/>
  <c r="H24" i="2"/>
  <c r="I25" i="2" s="1"/>
  <c r="C48" i="2"/>
  <c r="G7" i="2" l="1"/>
  <c r="E42" i="2" l="1"/>
  <c r="E36" i="2"/>
  <c r="C70" i="2"/>
  <c r="H59" i="2" l="1"/>
  <c r="G61" i="2"/>
  <c r="H53" i="2" l="1"/>
  <c r="K53" i="2" s="1"/>
  <c r="K54" i="2" s="1"/>
  <c r="E20" i="2" l="1"/>
  <c r="E69" i="2" l="1"/>
  <c r="A1" i="8" l="1"/>
  <c r="A12" i="8"/>
  <c r="A20" i="8" s="1"/>
  <c r="A24" i="8" s="1"/>
  <c r="E24" i="2"/>
  <c r="B6" i="7" l="1"/>
  <c r="G5" i="7"/>
  <c r="H5" i="7" s="1"/>
  <c r="D5" i="7"/>
  <c r="G4" i="7"/>
  <c r="H4" i="7" s="1"/>
  <c r="D4" i="7"/>
  <c r="D6" i="7" l="1"/>
  <c r="I4" i="7" s="1"/>
  <c r="J4" i="7" s="1"/>
  <c r="H6" i="7"/>
  <c r="I5" i="7" l="1"/>
  <c r="J5" i="7" s="1"/>
  <c r="J6" i="7" s="1"/>
  <c r="G70" i="2" l="1"/>
  <c r="E25" i="2"/>
  <c r="E18" i="2"/>
  <c r="E17" i="2"/>
  <c r="E16" i="2"/>
  <c r="E14" i="2"/>
  <c r="E13" i="2"/>
  <c r="E12" i="2"/>
  <c r="E9" i="2"/>
  <c r="E8" i="2"/>
  <c r="B12" i="6"/>
  <c r="D11" i="6"/>
  <c r="F11" i="6" s="1"/>
  <c r="D10" i="6"/>
  <c r="F10" i="6" s="1"/>
  <c r="D9" i="6"/>
  <c r="F9" i="6" s="1"/>
  <c r="D8" i="6"/>
  <c r="F8" i="6" s="1"/>
  <c r="D7" i="6"/>
  <c r="F7" i="6" s="1"/>
  <c r="D6" i="6"/>
  <c r="F6" i="6" s="1"/>
  <c r="D5" i="6"/>
  <c r="F5" i="6" s="1"/>
  <c r="D4" i="6"/>
  <c r="F4" i="6" s="1"/>
  <c r="D3" i="6"/>
  <c r="F3" i="6" s="1"/>
  <c r="E38" i="2"/>
  <c r="B12" i="5"/>
  <c r="D11" i="5"/>
  <c r="F11" i="5" s="1"/>
  <c r="D10" i="5"/>
  <c r="F10" i="5" s="1"/>
  <c r="D9" i="5"/>
  <c r="F9" i="5" s="1"/>
  <c r="D8" i="5"/>
  <c r="F8" i="5" s="1"/>
  <c r="D7" i="5"/>
  <c r="F7" i="5" s="1"/>
  <c r="D6" i="5"/>
  <c r="F6" i="5" s="1"/>
  <c r="D5" i="5"/>
  <c r="F5" i="5" s="1"/>
  <c r="D4" i="5"/>
  <c r="F4" i="5" s="1"/>
  <c r="D3" i="5"/>
  <c r="F3" i="5" s="1"/>
  <c r="G12" i="3"/>
  <c r="H12" i="3" s="1"/>
  <c r="G11" i="3"/>
  <c r="H11" i="3" s="1"/>
  <c r="G10" i="3"/>
  <c r="H10" i="3" s="1"/>
  <c r="G9" i="3"/>
  <c r="H9" i="3" s="1"/>
  <c r="G8" i="3"/>
  <c r="H8" i="3" s="1"/>
  <c r="B13" i="3"/>
  <c r="D5" i="3"/>
  <c r="D6" i="3"/>
  <c r="D7" i="3"/>
  <c r="D8" i="3"/>
  <c r="D9" i="3"/>
  <c r="D10" i="3"/>
  <c r="D11" i="3"/>
  <c r="D12" i="3"/>
  <c r="D4" i="3"/>
  <c r="E83" i="2"/>
  <c r="E73" i="2"/>
  <c r="B1" i="4"/>
  <c r="B18" i="4"/>
  <c r="C4" i="4" s="1"/>
  <c r="D4" i="4" s="1"/>
  <c r="F12" i="6" l="1"/>
  <c r="D12" i="6"/>
  <c r="F12" i="5"/>
  <c r="D12" i="5"/>
  <c r="D13" i="3"/>
  <c r="C17" i="4"/>
  <c r="D17" i="4" s="1"/>
  <c r="C13" i="4"/>
  <c r="D13" i="4" s="1"/>
  <c r="C7" i="4"/>
  <c r="D7" i="4" s="1"/>
  <c r="C3" i="4"/>
  <c r="D3" i="4" s="1"/>
  <c r="C10" i="4"/>
  <c r="D10" i="4" s="1"/>
  <c r="C14" i="4"/>
  <c r="D14" i="4" s="1"/>
  <c r="C9" i="4"/>
  <c r="D9" i="4" s="1"/>
  <c r="C11" i="4"/>
  <c r="D11" i="4" s="1"/>
  <c r="C6" i="4"/>
  <c r="D6" i="4" s="1"/>
  <c r="C15" i="4"/>
  <c r="D15" i="4" s="1"/>
  <c r="C5" i="4"/>
  <c r="D5" i="4" s="1"/>
  <c r="C16" i="4"/>
  <c r="D16" i="4" s="1"/>
  <c r="C12" i="4"/>
  <c r="D12" i="4" s="1"/>
  <c r="C8" i="4"/>
  <c r="D8" i="4" s="1"/>
  <c r="C94" i="2"/>
  <c r="C95" i="2" s="1"/>
  <c r="E43" i="2"/>
  <c r="E41" i="2"/>
  <c r="E40" i="2"/>
  <c r="E39" i="2"/>
  <c r="E34" i="2"/>
  <c r="E33" i="2"/>
  <c r="E66" i="2"/>
  <c r="E67" i="2"/>
  <c r="E56" i="2"/>
  <c r="E57" i="2"/>
  <c r="E58" i="2"/>
  <c r="E59" i="2"/>
  <c r="E60" i="2"/>
  <c r="E61" i="2"/>
  <c r="E62" i="2"/>
  <c r="E63" i="2"/>
  <c r="E55" i="2"/>
  <c r="E53" i="2"/>
  <c r="E52" i="2"/>
  <c r="E51" i="2"/>
  <c r="E46" i="2"/>
  <c r="E47" i="2"/>
  <c r="E45" i="2"/>
  <c r="E32" i="2"/>
  <c r="E30" i="2"/>
  <c r="E31" i="2"/>
  <c r="E29" i="2"/>
  <c r="E28" i="2"/>
  <c r="E27" i="2"/>
  <c r="E26" i="2"/>
  <c r="E22" i="2"/>
  <c r="G7" i="3"/>
  <c r="H7" i="3" s="1"/>
  <c r="G6" i="3"/>
  <c r="H6" i="3" s="1"/>
  <c r="G5" i="3"/>
  <c r="H5" i="3" s="1"/>
  <c r="G4" i="3"/>
  <c r="H4" i="3" s="1"/>
  <c r="E21" i="2"/>
  <c r="E7" i="2"/>
  <c r="E48" i="2" l="1"/>
  <c r="H13" i="3"/>
  <c r="I6" i="3"/>
  <c r="J6" i="3" s="1"/>
  <c r="I7" i="3"/>
  <c r="J7" i="3" s="1"/>
  <c r="I11" i="3"/>
  <c r="J11" i="3" s="1"/>
  <c r="I12" i="3"/>
  <c r="J12" i="3" s="1"/>
  <c r="I5" i="3"/>
  <c r="J5" i="3" s="1"/>
  <c r="I9" i="3"/>
  <c r="J9" i="3" s="1"/>
  <c r="I4" i="3"/>
  <c r="J4" i="3" s="1"/>
  <c r="I10" i="3"/>
  <c r="J10" i="3" s="1"/>
  <c r="I8" i="3"/>
  <c r="J8" i="3" s="1"/>
  <c r="D18" i="4"/>
  <c r="J13" i="3" l="1"/>
  <c r="E87" i="2" l="1"/>
  <c r="E94" i="2" s="1"/>
  <c r="D94" i="2"/>
  <c r="E70" i="2"/>
  <c r="E95" i="2" s="1"/>
</calcChain>
</file>

<file path=xl/sharedStrings.xml><?xml version="1.0" encoding="utf-8"?>
<sst xmlns="http://schemas.openxmlformats.org/spreadsheetml/2006/main" count="334" uniqueCount="197">
  <si>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</si>
  <si>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</si>
  <si>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</si>
  <si>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</si>
  <si>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</si>
  <si>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</si>
  <si>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</si>
  <si>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</si>
  <si>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</si>
  <si>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</si>
  <si>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</si>
  <si>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</si>
  <si>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</si>
  <si>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</si>
  <si>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</si>
  <si>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</si>
  <si>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</si>
  <si>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</si>
  <si>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</si>
  <si>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other than trade receivables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</si>
  <si>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</si>
  <si>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</si>
  <si>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</si>
  <si>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</si>
  <si>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</si>
  <si>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</si>
  <si>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</si>
  <si>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</si>
  <si>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</si>
  <si>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</si>
  <si>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</si>
  <si>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</si>
  <si>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</si>
  <si>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</si>
  <si>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</si>
  <si>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</si>
  <si>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</si>
  <si>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</si>
  <si>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</si>
  <si>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</si>
  <si>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</si>
  <si>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</si>
  <si>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</si>
  <si>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</si>
  <si>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</si>
  <si>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</si>
  <si>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iii. Other liabilities as per accounting principles and included in the financial statements</t>
  </si>
  <si>
    <t>Subordinated Loans</t>
  </si>
  <si>
    <t>100% of Subordinated loans which fulfill the conditions specified by SECP are allowed to be deducted</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</si>
  <si>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</si>
  <si>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</si>
  <si>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</si>
  <si>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</si>
  <si>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</si>
  <si>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</si>
  <si>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</si>
  <si>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</si>
  <si>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</si>
  <si>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</si>
  <si>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</si>
  <si>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</si>
  <si>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</si>
  <si>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</si>
  <si>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OGDC</t>
  </si>
  <si>
    <t>PTC</t>
  </si>
  <si>
    <t>HBL</t>
  </si>
  <si>
    <t>NML</t>
  </si>
  <si>
    <t>Liquid Capital</t>
  </si>
  <si>
    <t>Investment in Debt. Securities</t>
  </si>
  <si>
    <t>Investment in Equity Securities</t>
  </si>
  <si>
    <t>S. No.</t>
  </si>
  <si>
    <r>
      <t xml:space="preserve">(b) in any other case : </t>
    </r>
    <r>
      <rPr>
        <sz val="9"/>
        <color theme="1"/>
        <rFont val="Calibri"/>
        <family val="2"/>
        <scheme val="minor"/>
      </rPr>
      <t>12.5% of the net underwriting commitments</t>
    </r>
  </si>
  <si>
    <t>Value in
Pak Rupees</t>
  </si>
  <si>
    <t>Net Adjusted
Value</t>
  </si>
  <si>
    <t>Hair Cut /
Adjustments</t>
  </si>
  <si>
    <t>Accrued interest, profit or mark-up on amounts placed with financial institutions or debt securities etc.(Nil)</t>
  </si>
  <si>
    <t>Symbol</t>
  </si>
  <si>
    <t>Rate</t>
  </si>
  <si>
    <t>%</t>
  </si>
  <si>
    <t>VaR</t>
  </si>
  <si>
    <t>Net Rate</t>
  </si>
  <si>
    <t>Net Value</t>
  </si>
  <si>
    <t>3.  Ranking Liabilities Relating to :</t>
  </si>
  <si>
    <t>Concentration in Margin Financing</t>
  </si>
  <si>
    <t xml:space="preserve">Amount
Receivable </t>
  </si>
  <si>
    <t>Client Code
Financee</t>
  </si>
  <si>
    <t>Amount to
Include in LC</t>
  </si>
  <si>
    <t>The amount by which the aggregate of:
(i) Amount deposited by the borrower with NCCPL
(Ii) Cash margins paid and
(iii) The market value of securities pledged as margins exceed the 110% of the market value of shares borrowed</t>
  </si>
  <si>
    <t>Value</t>
  </si>
  <si>
    <t>No. of
Security</t>
  </si>
  <si>
    <t>Concentrated
%</t>
  </si>
  <si>
    <t>Concentrated
Net Value</t>
  </si>
  <si>
    <t>(1.5)</t>
  </si>
  <si>
    <t>(3.8)</t>
  </si>
  <si>
    <t>PSO</t>
  </si>
  <si>
    <t>KEL</t>
  </si>
  <si>
    <t>PTCL</t>
  </si>
  <si>
    <t>FFC</t>
  </si>
  <si>
    <t>FBL</t>
  </si>
  <si>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</si>
  <si>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</si>
  <si>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</si>
  <si>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</si>
  <si>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</si>
  <si>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</si>
  <si>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ii. Incase receivables are against margin trading, 5% of the net balance sheet value.
</t>
    </r>
    <r>
      <rPr>
        <b/>
        <i/>
        <sz val="9"/>
        <color theme="1"/>
        <rFont val="Calibri"/>
        <family val="2"/>
        <scheme val="minor"/>
      </rPr>
      <t>ii. Net amount after deducting haircut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</si>
  <si>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</si>
  <si>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</si>
  <si>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VaR Based
Hair Cut</t>
  </si>
  <si>
    <t>1.17 (i)</t>
  </si>
  <si>
    <t>1.17 (v)</t>
  </si>
  <si>
    <t>In case receivables are against margin financing</t>
  </si>
  <si>
    <t>Incase of other trade receivables are overdue, or 5 days or more</t>
  </si>
  <si>
    <t xml:space="preserve">Investment in Govt. Securities </t>
  </si>
  <si>
    <t>RATES TAKEN FROM BACK OFFICE REPORT.</t>
  </si>
  <si>
    <t>NIT-IEF RATE IS TAKEN FROM BUSINESS RECORDER DATED 30-06-2017.</t>
  </si>
  <si>
    <t>UBL</t>
  </si>
  <si>
    <t>Silk Bank</t>
  </si>
  <si>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</si>
  <si>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CHIEF EXECUTIVE</t>
  </si>
  <si>
    <t>NOTES TO THE STATEMENT OF LIQUID CAPITAL</t>
  </si>
  <si>
    <t>STATUS AND NATURE OF BUSINESS</t>
  </si>
  <si>
    <t>STATEMENT OF COMPLIANCE / BASIS OF PREPARATION</t>
  </si>
  <si>
    <t xml:space="preserve">DATE OF AUTHORIZATION </t>
  </si>
  <si>
    <t>GENERAL</t>
  </si>
  <si>
    <t>Figures have been rounded off to the nearest rupee unless otherwise stated.</t>
  </si>
  <si>
    <r>
      <t xml:space="preserve">i. In case receivables are against margin financing, the aggregate if (i) value of securities held in the blocked account after applying VAR based Haircut, (ii) cash deposited as collateral by the finance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</si>
  <si>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iii. Incase receivables are against securities borrowings under SLB, the amount paid to NCCPL as collateral upon entering into contract,
</t>
    </r>
    <r>
      <rPr>
        <b/>
        <i/>
        <sz val="9"/>
        <color theme="1"/>
        <rFont val="Calibri"/>
        <family val="2"/>
        <scheme val="minor"/>
      </rPr>
      <t>iii. Net amount after deducting haircut</t>
    </r>
  </si>
  <si>
    <t>I. Bank Balance-proprietary accounts</t>
  </si>
  <si>
    <t xml:space="preserve">Total Liabilities </t>
  </si>
  <si>
    <t>The amount calculated client-to- client basis  by which any amount receivable from any of the finances exceed 10% of the aggregate of amounts receivable from total finances.</t>
  </si>
  <si>
    <t>Concentration in securities lending and borrowing</t>
  </si>
  <si>
    <r>
      <t xml:space="preserve">(a) in the case of right issues : </t>
    </r>
    <r>
      <rPr>
        <u/>
        <sz val="9"/>
        <color theme="1"/>
        <rFont val="Calibri"/>
        <family val="2"/>
        <scheme val="minor"/>
      </rPr>
      <t xml:space="preserve"> </t>
    </r>
    <r>
      <rPr>
        <sz val="9"/>
        <color theme="1"/>
        <rFont val="Calibri"/>
        <family val="2"/>
        <scheme val="minor"/>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</si>
  <si>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t>5% of the net position in foreign currency.Net position in foreign currency means the difference of total assets denominated in foreign currency less total liabilities denominated in foreign currency</t>
  </si>
  <si>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securities.
</t>
    </r>
    <r>
      <rPr>
        <b/>
        <sz val="9"/>
        <color theme="1"/>
        <rFont val="Calibri"/>
        <family val="2"/>
        <scheme val="minor"/>
      </rPr>
      <t>In the case of finance/seller</t>
    </r>
    <r>
      <rPr>
        <sz val="9"/>
        <color theme="1"/>
        <rFont val="Calibri"/>
        <family val="2"/>
        <scheme val="minor"/>
      </rPr>
      <t xml:space="preserve"> the market value of underlying securities  after applying haircut less the total amount  received ,less value of any securities deposited as collateral by the purchaser after applying haircut less any cash deposited by the purchaser.</t>
    </r>
  </si>
  <si>
    <t>If the market value of any security is between 25% and 51% of the total proprietary positions then 5% of the value of such security .If the market of a security exceeds 51% of the proprietary position, then 10% of the value of such security</t>
  </si>
  <si>
    <t>i. In case of customer positions, the total margin requirements in respect of open positions less the amount of cash deposited by the customer and the value of securities held as  collateral/ pledged with securities exchange after applying VaR haircuts</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</si>
  <si>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</si>
  <si>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</si>
  <si>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</si>
  <si>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ARIF LATIF SECURITIES (PVT.) LIMITED</t>
  </si>
  <si>
    <t>Net Capital</t>
  </si>
  <si>
    <t>Accounts</t>
  </si>
  <si>
    <t>Dr./cr. Sheet</t>
  </si>
  <si>
    <t>CDC + FED</t>
  </si>
  <si>
    <t>M0038+M0085</t>
  </si>
  <si>
    <t>Loan Account</t>
  </si>
  <si>
    <t>National Clearing S</t>
  </si>
  <si>
    <t>From Dr./Cr. Sheet</t>
  </si>
  <si>
    <t>_____________________________</t>
  </si>
  <si>
    <t>___________________________</t>
  </si>
  <si>
    <t>DIRECTOR</t>
  </si>
  <si>
    <t>This statement was authorized for issue by the Board of Directors of the Company on ____________</t>
  </si>
  <si>
    <t>This statement has been prepared to meet the specific requirements contained in Regulation 6.4 of  the Securities Brokers (Licensing &amp; Operations) Regulations, 2016. The statement has been prepared in accordance with the guidelines given in the Third Schedule of the Securities Brokers (Licensing &amp; Operations) Regulations, 2016 read with Rule 2(d) of the Securities Exchange Commission Rules, 1971 and thus comply with the  requirements contained therein.</t>
  </si>
  <si>
    <t>As At June 30, 2018</t>
  </si>
  <si>
    <t>AS AT JUNE 30, 2018</t>
  </si>
  <si>
    <t>ii. If unlisted, 100% of carrying value. (ISETRMCL, 843,975 @ 18.08)</t>
  </si>
  <si>
    <t>As on 30-06-2018</t>
  </si>
  <si>
    <t>iii. Subscription money against investment in IPO/offer for Sale: Amount paid as subscription money provided that shares have not been alloted or are not included in the investments of securities broker.</t>
  </si>
  <si>
    <t>iv. 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favour of stock Exchange / Clearing House against Margin Financing requirements or pledged in favor of Banks against Short Term financing arrangments. In such cases, the haircut as provided in schedule III of the Regulations in respect of investment in securities shall be applicable (August 25, 2017).</t>
  </si>
  <si>
    <t>i. Short Term Loan to Employees: Loans are secured and due for repayment within 12 months</t>
  </si>
  <si>
    <t>ii. Receivables other than trade receivables</t>
  </si>
  <si>
    <t>i. 100% value of claims other than those on account of entitlements against trading of securities in all markets including MtM gains.</t>
  </si>
  <si>
    <t>ii. Receivable on entitlements against trading of securities in all markets including MtM gains.</t>
  </si>
  <si>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</si>
  <si>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</si>
  <si>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t>I. Bank Balance-proprietory accounts</t>
  </si>
  <si>
    <t>a. Long term financing obtained from financial institution: Long term portion of financing obtained from a financial institution including amount due against finance lease.</t>
  </si>
  <si>
    <t>b. Other long-term financing</t>
  </si>
  <si>
    <t>iii. Advance against shares for increase in Capital of Securities broker: 100% haircut may be allowed in respect of advance against shares if:</t>
  </si>
  <si>
    <t>a. The existing authorized share capital allowes the proposed enhanced share capital</t>
  </si>
  <si>
    <t>b. Board of Directors of the company has approved the increase in capital.</t>
  </si>
  <si>
    <t>c. Relevant Regulatory approvals have been obtained.</t>
  </si>
  <si>
    <t>d. There is no unreasonable dealy in issue of shares against advance and all regulatory requirements relating to the increase in paid up capital have been completed.</t>
  </si>
  <si>
    <t>e. Auditor is satisfied that such advance is against the increase of capital.</t>
  </si>
  <si>
    <t>iv. Other liabilities as per accounting principles and included in the financial statements</t>
  </si>
  <si>
    <t>i. 100% of Subordinated loans which fulfill the conditions specified by SECP are allowed to be deducted: The Schesule III provides that 100% haircut will be allowed against subordinated Loans which fulfill the conditions specified by SECP. In this regard, following conditions are specified:</t>
  </si>
  <si>
    <t>a. Loan agreement must be executed on stamp paper and must clearly reflect the amount to be repaid after 12 months of reporting period</t>
  </si>
  <si>
    <t>b. No haircut will be allowed against short term portion which is repayable within next 12 months.</t>
  </si>
  <si>
    <t>c. In case of early repayment of loan, adjustment shall be made to the Liquid Capital and revised Liquid Capital statement must be submitted to exchange.</t>
  </si>
  <si>
    <t>ii. Subordinated loans which do not fulfill the conditions specified by SECP</t>
  </si>
  <si>
    <t xml:space="preserve">Total Liabilites </t>
  </si>
  <si>
    <t>The amount calculated client-to- client basis  by which any amount receivable from any of the financees exceed 10% of the aggregate of amounts receivable from total financees.</t>
  </si>
  <si>
    <t>Concentration in securites lending and borrowing</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</si>
  <si>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</si>
  <si>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t>5% of the net position in foreign currency.Net position in foreign currency means the difference of total assets denominated in foreign cuurency less total liabilities denominated in foreign currency</t>
  </si>
  <si>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</si>
  <si>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If the market value of any security is between 25% and 51% of the total proprietary positions then 5% of the value of such security .If the market of a security exceeds 51% of the proprietary position,then 10% of the value of such security</t>
  </si>
  <si>
    <t>i. In case of customer positions, the total margin requiremnets in respect of open postions less the amount of cash deposited by the customer and the value of securites held as  collateral/ pledged with securities exchange after applyiong VaR haircuts</t>
  </si>
  <si>
    <t>Short selll positions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</si>
  <si>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</si>
  <si>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</si>
  <si>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 xml:space="preserve">Property &amp; Equipment </t>
  </si>
  <si>
    <t xml:space="preserve">Intangible Assets </t>
  </si>
  <si>
    <t>Investment in Govt. Securities</t>
  </si>
  <si>
    <t>ii. If unlisted, 100% of carrying value. (LSE FINANCIAL SERVICES LTD. 843,975 @ 18.08)</t>
  </si>
  <si>
    <t>Arif Latif Securities (Private) Limited was incorporated as private limited company on February 10, 2014 under the repealed Companies Ordinance, 1984 (now the Companies Act, 2017) via incorporation no. 0071461. The Company is a Trading Rights Entitlement Certificate (TREC) holder of the Pakistan Stock Exchange Limited. The Company is engaged in the business of share brokerage and investment in securities. The registered and principal office of the company is situated at 4th Floor, Room No. 414 and 415, 19- Khayaban-e-Aiwan-e-Iqbal, Lahore.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</si>
</sst>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
    <numFmt numFmtId="166" formatCode="00000"/>
    <numFmt numFmtId="167" formatCode="#,##0.0_);\(#,##0.0\)"/>
    <numFmt numFmtId="168" formatCode="0.0"/>
  </numFmts>
  <fonts count="22"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12"/>
      <color theme="1"/>
      <name val="Times New Roman"/>
      <family val="1"/>
    </font>
    <font>
      <sz val="12"/>
      <color theme="1"/>
      <name val="Times New Roman"/>
      <family val="1"/>
    </font>
    <font>
      <sz val="12"/>
      <name val="Courier New"/>
      <family val="3"/>
    </font>
    <font>
      <b/>
      <sz val="12"/>
      <color indexed="8"/>
      <name val="Times New Roman"/>
      <family val="1"/>
    </font>
    <font>
      <b/>
      <sz val="12"/>
      <name val="Times New Roman"/>
      <family val="1"/>
    </font>
    <font>
      <sz val="12"/>
      <color indexed="8"/>
      <name val="Times New Roman"/>
      <family val="1"/>
    </font>
    <font>
      <sz val="12"/>
      <name val="Times New Roman"/>
      <family val="1"/>
    </font>
    <font>
      <b/>
      <sz val="11"/>
      <color theme="1"/>
      <name val="Garamond"/>
      <family val="1"/>
    </font>
    <font>
      <sz val="10"/>
      <name val="Arial"/>
      <family val="2"/>
    </font>
    <font>
      <sz val="10"/>
      <name val="Times New Roman"/>
      <family val="1"/>
    </font>
    <font>
      <b/>
      <sz val="10"/>
      <name val="Times New Roman"/>
      <family val="1"/>
    </font>
    <font>
      <b/>
      <sz val="12"/>
      <color theme="1"/>
      <name val="Garamond"/>
      <family val="1"/>
    </font>
    <font>
      <sz val="9"/>
      <name val="Calibri"/>
      <family val="2"/>
      <scheme val="minor"/>
    </font>
    <font>
      <b/>
      <sz val="9"/>
      <color theme="1"/>
      <name val="Garamond"/>
      <family val="1"/>
    </font>
  </fonts>
  <fills count="6">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37" fontId="10" fillId="0" borderId="0"/>
    <xf numFmtId="0" fontId="1" fillId="0" borderId="0"/>
    <xf numFmtId="0" fontId="16" fillId="0" borderId="0"/>
  </cellStyleXfs>
  <cellXfs count="197">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64" fontId="3" fillId="0" borderId="1" xfId="1" applyNumberFormat="1" applyFont="1" applyBorder="1" applyAlignment="1">
      <alignment horizontal="left" vertical="center" wrapText="1"/>
    </xf>
    <xf numFmtId="43" fontId="3" fillId="0" borderId="1" xfId="0" applyNumberFormat="1"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0" fontId="3" fillId="0" borderId="1" xfId="0" applyNumberFormat="1"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7" fillId="2" borderId="6" xfId="0" applyFont="1" applyFill="1" applyBorder="1" applyAlignment="1">
      <alignment horizontal="center" vertical="center"/>
    </xf>
    <xf numFmtId="164" fontId="7" fillId="2" borderId="6" xfId="1" applyNumberFormat="1" applyFont="1" applyFill="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horizontal="left" vertical="center"/>
    </xf>
    <xf numFmtId="10" fontId="3" fillId="0" borderId="4" xfId="0" applyNumberFormat="1" applyFont="1" applyBorder="1" applyAlignment="1">
      <alignment vertical="center"/>
    </xf>
    <xf numFmtId="43" fontId="3" fillId="0" borderId="1" xfId="1" applyFont="1" applyBorder="1" applyAlignment="1">
      <alignment vertical="center"/>
    </xf>
    <xf numFmtId="10" fontId="3" fillId="0" borderId="1" xfId="0" applyNumberFormat="1" applyFont="1" applyBorder="1" applyAlignment="1">
      <alignment vertical="center" wrapText="1"/>
    </xf>
    <xf numFmtId="43" fontId="3" fillId="0" borderId="1" xfId="1" applyFont="1" applyBorder="1" applyAlignment="1">
      <alignment horizontal="center" vertical="center"/>
    </xf>
    <xf numFmtId="43" fontId="3" fillId="0" borderId="1" xfId="1" applyFont="1" applyFill="1" applyBorder="1" applyAlignment="1">
      <alignment horizontal="center" vertical="center"/>
    </xf>
    <xf numFmtId="0" fontId="7" fillId="2" borderId="6" xfId="0" applyFont="1" applyFill="1" applyBorder="1" applyAlignment="1">
      <alignment horizontal="center" vertical="center" wrapText="1"/>
    </xf>
    <xf numFmtId="0" fontId="3" fillId="0" borderId="1" xfId="0" applyFont="1" applyBorder="1"/>
    <xf numFmtId="164" fontId="3" fillId="0" borderId="1" xfId="1" applyNumberFormat="1" applyFont="1" applyBorder="1"/>
    <xf numFmtId="10" fontId="3" fillId="0" borderId="1" xfId="2" applyNumberFormat="1" applyFont="1" applyBorder="1"/>
    <xf numFmtId="164" fontId="3" fillId="0" borderId="10" xfId="1" applyNumberFormat="1" applyFont="1" applyBorder="1"/>
    <xf numFmtId="0" fontId="3" fillId="0" borderId="1" xfId="0" applyFont="1" applyBorder="1" applyAlignment="1">
      <alignment horizontal="center"/>
    </xf>
    <xf numFmtId="0" fontId="2" fillId="0" borderId="0" xfId="0" applyFont="1" applyAlignment="1">
      <alignment horizontal="center"/>
    </xf>
    <xf numFmtId="0" fontId="3" fillId="0" borderId="0" xfId="0" applyFont="1" applyBorder="1" applyAlignment="1">
      <alignment vertical="center"/>
    </xf>
    <xf numFmtId="0" fontId="2" fillId="0" borderId="0" xfId="0" applyFont="1" applyBorder="1" applyAlignment="1">
      <alignment horizontal="right" vertical="center"/>
    </xf>
    <xf numFmtId="164" fontId="2" fillId="0" borderId="10" xfId="1" applyNumberFormat="1" applyFont="1" applyBorder="1" applyAlignment="1">
      <alignment vertical="center"/>
    </xf>
    <xf numFmtId="9" fontId="3" fillId="0" borderId="1" xfId="0" applyNumberFormat="1" applyFont="1" applyBorder="1"/>
    <xf numFmtId="10" fontId="3" fillId="0" borderId="1" xfId="0" applyNumberFormat="1" applyFont="1" applyBorder="1"/>
    <xf numFmtId="49" fontId="2" fillId="0" borderId="0" xfId="1" applyNumberFormat="1" applyFont="1"/>
    <xf numFmtId="43" fontId="3" fillId="0" borderId="0" xfId="1" applyFont="1"/>
    <xf numFmtId="43" fontId="7" fillId="2" borderId="6" xfId="1" applyFont="1" applyFill="1" applyBorder="1" applyAlignment="1">
      <alignment horizontal="center" vertical="center"/>
    </xf>
    <xf numFmtId="43" fontId="3" fillId="0" borderId="1" xfId="1" applyFont="1" applyBorder="1"/>
    <xf numFmtId="164" fontId="7" fillId="2" borderId="6" xfId="1" applyNumberFormat="1" applyFont="1" applyFill="1" applyBorder="1" applyAlignment="1">
      <alignment horizontal="center" vertical="center" wrapText="1"/>
    </xf>
    <xf numFmtId="0" fontId="2" fillId="0" borderId="0" xfId="0" quotePrefix="1" applyFont="1" applyAlignment="1">
      <alignment horizontal="right"/>
    </xf>
    <xf numFmtId="164" fontId="2" fillId="0" borderId="10" xfId="1" applyNumberFormat="1" applyFont="1" applyBorder="1"/>
    <xf numFmtId="43" fontId="2" fillId="0" borderId="0" xfId="1" applyFont="1"/>
    <xf numFmtId="0" fontId="4" fillId="0" borderId="1" xfId="0" applyFont="1" applyBorder="1" applyAlignment="1">
      <alignment vertical="center" wrapText="1"/>
    </xf>
    <xf numFmtId="164" fontId="3" fillId="0" borderId="0" xfId="1" applyNumberFormat="1" applyFont="1" applyFill="1"/>
    <xf numFmtId="164" fontId="3" fillId="0" borderId="4" xfId="1" applyNumberFormat="1" applyFont="1" applyFill="1" applyBorder="1" applyAlignment="1">
      <alignment vertical="center"/>
    </xf>
    <xf numFmtId="164" fontId="3" fillId="0" borderId="1" xfId="1" applyNumberFormat="1" applyFont="1" applyFill="1" applyBorder="1" applyAlignment="1">
      <alignment vertical="center"/>
    </xf>
    <xf numFmtId="164" fontId="3" fillId="0" borderId="1" xfId="1" applyNumberFormat="1" applyFont="1" applyFill="1" applyBorder="1" applyAlignment="1">
      <alignment horizontal="left" vertical="center"/>
    </xf>
    <xf numFmtId="164" fontId="2" fillId="0" borderId="1" xfId="1" applyNumberFormat="1" applyFont="1" applyFill="1" applyBorder="1" applyAlignment="1">
      <alignment vertical="center"/>
    </xf>
    <xf numFmtId="164" fontId="3" fillId="0" borderId="1" xfId="1" applyNumberFormat="1" applyFont="1" applyFill="1" applyBorder="1" applyAlignment="1">
      <alignment vertical="center" wrapText="1"/>
    </xf>
    <xf numFmtId="164" fontId="2" fillId="0" borderId="1" xfId="1" applyNumberFormat="1" applyFont="1" applyFill="1" applyBorder="1" applyAlignment="1">
      <alignment vertical="center" wrapText="1"/>
    </xf>
    <xf numFmtId="164" fontId="3" fillId="0" borderId="1" xfId="1" applyNumberFormat="1" applyFont="1" applyFill="1" applyBorder="1" applyAlignment="1">
      <alignment horizontal="center" vertical="center" wrapText="1"/>
    </xf>
    <xf numFmtId="164" fontId="2" fillId="0" borderId="10" xfId="1" applyNumberFormat="1" applyFont="1" applyFill="1" applyBorder="1" applyAlignment="1">
      <alignment vertical="center"/>
    </xf>
    <xf numFmtId="164" fontId="3" fillId="0" borderId="0" xfId="0" applyNumberFormat="1" applyFont="1"/>
    <xf numFmtId="43" fontId="3" fillId="0" borderId="0" xfId="1" applyFont="1" applyFill="1"/>
    <xf numFmtId="43" fontId="3" fillId="0" borderId="0" xfId="0" applyNumberFormat="1" applyFont="1"/>
    <xf numFmtId="43" fontId="3" fillId="0" borderId="1" xfId="0" applyNumberFormat="1" applyFont="1" applyBorder="1"/>
    <xf numFmtId="164" fontId="2" fillId="0" borderId="11" xfId="1" applyNumberFormat="1" applyFont="1" applyBorder="1"/>
    <xf numFmtId="43" fontId="2" fillId="0" borderId="11" xfId="1" applyFont="1" applyBorder="1"/>
    <xf numFmtId="43" fontId="2" fillId="0" borderId="0" xfId="0" applyNumberFormat="1" applyFont="1"/>
    <xf numFmtId="0" fontId="3" fillId="0" borderId="0" xfId="0" applyFont="1" applyFill="1"/>
    <xf numFmtId="0" fontId="3" fillId="0" borderId="0" xfId="0" applyFont="1" applyAlignment="1">
      <alignment horizontal="left" vertical="top"/>
    </xf>
    <xf numFmtId="0" fontId="9" fillId="4" borderId="0" xfId="0" applyFont="1" applyFill="1" applyAlignment="1">
      <alignment vertical="top"/>
    </xf>
    <xf numFmtId="0" fontId="3" fillId="0" borderId="0" xfId="0" applyFont="1" applyBorder="1"/>
    <xf numFmtId="37" fontId="8" fillId="4" borderId="0" xfId="0" applyNumberFormat="1" applyFont="1" applyFill="1" applyBorder="1" applyAlignment="1">
      <alignment vertical="top"/>
    </xf>
    <xf numFmtId="0" fontId="8" fillId="4" borderId="0" xfId="0" applyFont="1" applyFill="1" applyBorder="1" applyAlignment="1">
      <alignment vertical="top"/>
    </xf>
    <xf numFmtId="37" fontId="11" fillId="0" borderId="0" xfId="3" applyNumberFormat="1" applyFont="1" applyFill="1" applyBorder="1" applyAlignment="1" applyProtection="1">
      <alignment horizontal="center" vertical="top"/>
    </xf>
    <xf numFmtId="0" fontId="9" fillId="0" borderId="0" xfId="0" applyFont="1" applyFill="1" applyAlignment="1">
      <alignment vertical="top"/>
    </xf>
    <xf numFmtId="165" fontId="12" fillId="0" borderId="0" xfId="0" applyNumberFormat="1" applyFont="1" applyFill="1" applyBorder="1" applyAlignment="1" applyProtection="1">
      <alignment horizontal="center" vertical="top"/>
    </xf>
    <xf numFmtId="37" fontId="13" fillId="0" borderId="0" xfId="3" applyNumberFormat="1" applyFont="1" applyFill="1" applyBorder="1" applyAlignment="1" applyProtection="1">
      <alignment horizontal="center" vertical="top"/>
    </xf>
    <xf numFmtId="2" fontId="13" fillId="0" borderId="0" xfId="3" applyNumberFormat="1" applyFont="1" applyFill="1" applyBorder="1" applyAlignment="1" applyProtection="1">
      <alignment horizontal="justify" vertical="top" wrapText="1"/>
    </xf>
    <xf numFmtId="164" fontId="11" fillId="0" borderId="0" xfId="1" applyNumberFormat="1" applyFont="1" applyFill="1" applyBorder="1" applyAlignment="1" applyProtection="1">
      <alignment horizontal="left" vertical="top"/>
    </xf>
    <xf numFmtId="166" fontId="11" fillId="0" borderId="0" xfId="3" applyNumberFormat="1" applyFont="1" applyFill="1" applyBorder="1" applyAlignment="1" applyProtection="1">
      <alignment horizontal="justify" vertical="top" wrapText="1"/>
    </xf>
    <xf numFmtId="166" fontId="13" fillId="0" borderId="0" xfId="3" applyNumberFormat="1" applyFont="1" applyFill="1" applyBorder="1" applyAlignment="1" applyProtection="1">
      <alignment horizontal="justify" vertical="top" wrapText="1"/>
    </xf>
    <xf numFmtId="167" fontId="12" fillId="0" borderId="0" xfId="3" applyNumberFormat="1" applyFont="1" applyFill="1" applyBorder="1" applyAlignment="1">
      <alignment horizontal="center" vertical="top"/>
    </xf>
    <xf numFmtId="0" fontId="12" fillId="4" borderId="0" xfId="0" applyFont="1" applyFill="1" applyBorder="1" applyAlignment="1" applyProtection="1">
      <alignment vertical="top"/>
      <protection locked="0"/>
    </xf>
    <xf numFmtId="164" fontId="11" fillId="0" borderId="0" xfId="1" applyNumberFormat="1" applyFont="1" applyFill="1" applyBorder="1" applyAlignment="1" applyProtection="1">
      <alignment vertical="top"/>
    </xf>
    <xf numFmtId="37" fontId="11" fillId="0" borderId="0" xfId="3" applyNumberFormat="1" applyFont="1" applyFill="1" applyBorder="1" applyAlignment="1" applyProtection="1">
      <alignment horizontal="justify" vertical="top"/>
    </xf>
    <xf numFmtId="37" fontId="13" fillId="0" borderId="0" xfId="3" applyNumberFormat="1" applyFont="1" applyFill="1" applyBorder="1" applyAlignment="1" applyProtection="1">
      <alignment horizontal="justify" vertical="top"/>
    </xf>
    <xf numFmtId="37" fontId="11" fillId="0" borderId="0" xfId="3" applyNumberFormat="1" applyFont="1" applyFill="1" applyBorder="1" applyAlignment="1" applyProtection="1">
      <alignment vertical="top"/>
    </xf>
    <xf numFmtId="0" fontId="12" fillId="4" borderId="0" xfId="0" applyFont="1" applyFill="1" applyBorder="1" applyAlignment="1" applyProtection="1">
      <alignment horizontal="center" vertical="top"/>
      <protection locked="0"/>
    </xf>
    <xf numFmtId="37" fontId="13" fillId="4" borderId="0" xfId="3" applyNumberFormat="1" applyFont="1" applyFill="1" applyBorder="1" applyAlignment="1" applyProtection="1">
      <alignment vertical="justify" wrapText="1"/>
    </xf>
    <xf numFmtId="165" fontId="12" fillId="4" borderId="0" xfId="0" applyNumberFormat="1" applyFont="1" applyFill="1" applyBorder="1" applyAlignment="1" applyProtection="1">
      <alignment horizontal="center" vertical="top"/>
    </xf>
    <xf numFmtId="168" fontId="8" fillId="4" borderId="0" xfId="0" applyNumberFormat="1" applyFont="1" applyFill="1" applyBorder="1" applyAlignment="1" applyProtection="1">
      <alignment horizontal="left" vertical="top"/>
      <protection locked="0"/>
    </xf>
    <xf numFmtId="168" fontId="9" fillId="4" borderId="0" xfId="0" applyNumberFormat="1" applyFont="1" applyFill="1" applyBorder="1" applyAlignment="1" applyProtection="1">
      <alignment horizontal="left" vertical="top"/>
      <protection locked="0"/>
    </xf>
    <xf numFmtId="168" fontId="8" fillId="4" borderId="0" xfId="0" applyNumberFormat="1" applyFont="1" applyFill="1" applyBorder="1" applyAlignment="1">
      <alignment horizontal="center" vertical="top"/>
    </xf>
    <xf numFmtId="2" fontId="9" fillId="4" borderId="0" xfId="1" quotePrefix="1" applyNumberFormat="1" applyFont="1" applyFill="1" applyBorder="1" applyAlignment="1">
      <alignment vertical="top" wrapText="1"/>
    </xf>
    <xf numFmtId="0" fontId="9" fillId="4" borderId="0" xfId="0" applyFont="1" applyFill="1" applyBorder="1" applyAlignment="1">
      <alignment horizontal="center" vertical="top"/>
    </xf>
    <xf numFmtId="0" fontId="9" fillId="4" borderId="0" xfId="0" applyFont="1" applyFill="1" applyBorder="1" applyAlignment="1">
      <alignment vertical="top"/>
    </xf>
    <xf numFmtId="0" fontId="9" fillId="0" borderId="0" xfId="0" applyFont="1" applyFill="1" applyAlignment="1">
      <alignment horizontal="center" vertical="top"/>
    </xf>
    <xf numFmtId="0" fontId="8" fillId="0" borderId="0" xfId="0" applyFont="1" applyFill="1" applyAlignment="1">
      <alignment vertical="top"/>
    </xf>
    <xf numFmtId="0" fontId="15" fillId="0" borderId="0" xfId="0" applyFont="1"/>
    <xf numFmtId="37" fontId="13" fillId="4" borderId="0" xfId="3" applyNumberFormat="1" applyFont="1" applyFill="1" applyBorder="1" applyAlignment="1" applyProtection="1">
      <alignment horizontal="justify" vertical="justify" wrapText="1"/>
    </xf>
    <xf numFmtId="37" fontId="14" fillId="0" borderId="0" xfId="3" applyNumberFormat="1" applyFont="1" applyFill="1" applyBorder="1" applyAlignment="1" applyProtection="1">
      <alignment vertical="top" wrapText="1"/>
    </xf>
    <xf numFmtId="37" fontId="11" fillId="0" borderId="0" xfId="3" applyNumberFormat="1" applyFont="1" applyFill="1" applyBorder="1" applyAlignment="1" applyProtection="1">
      <alignment horizontal="left" vertical="top"/>
    </xf>
    <xf numFmtId="37" fontId="14" fillId="0" borderId="0" xfId="3" applyNumberFormat="1" applyFont="1" applyFill="1" applyBorder="1" applyAlignment="1" applyProtection="1">
      <alignment horizontal="justify" vertical="top" wrapText="1"/>
    </xf>
    <xf numFmtId="0" fontId="14" fillId="0" borderId="0" xfId="0" applyFont="1"/>
    <xf numFmtId="3" fontId="1" fillId="0" borderId="0" xfId="4" applyNumberFormat="1"/>
    <xf numFmtId="3" fontId="14" fillId="0" borderId="0" xfId="0" applyNumberFormat="1" applyFont="1"/>
    <xf numFmtId="0" fontId="17" fillId="0" borderId="0" xfId="0" applyFont="1" applyBorder="1" applyAlignment="1">
      <alignment horizontal="centerContinuous"/>
    </xf>
    <xf numFmtId="0" fontId="18" fillId="0" borderId="0" xfId="0" applyFont="1" applyAlignment="1">
      <alignment horizontal="centerContinuous"/>
    </xf>
    <xf numFmtId="0" fontId="19" fillId="0" borderId="0" xfId="0" applyFont="1"/>
    <xf numFmtId="4" fontId="3" fillId="0" borderId="0" xfId="0" applyNumberFormat="1" applyFont="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20" fillId="4" borderId="1" xfId="0" applyFont="1" applyFill="1" applyBorder="1" applyAlignment="1">
      <alignment vertical="center"/>
    </xf>
    <xf numFmtId="164" fontId="3" fillId="4" borderId="1" xfId="1" applyNumberFormat="1" applyFont="1" applyFill="1" applyBorder="1" applyAlignment="1">
      <alignment horizontal="left" vertical="center"/>
    </xf>
    <xf numFmtId="0" fontId="21" fillId="0" borderId="0" xfId="0" applyFont="1"/>
    <xf numFmtId="164" fontId="3" fillId="0" borderId="4" xfId="1" applyNumberFormat="1" applyFont="1" applyBorder="1" applyAlignment="1">
      <alignment vertical="center"/>
    </xf>
    <xf numFmtId="164" fontId="3" fillId="0" borderId="1" xfId="1" applyNumberFormat="1" applyFont="1" applyBorder="1" applyAlignment="1">
      <alignment horizontal="center" vertical="center"/>
    </xf>
    <xf numFmtId="0" fontId="3" fillId="0" borderId="1" xfId="0" applyFont="1" applyFill="1" applyBorder="1" applyAlignment="1">
      <alignment vertical="center" wrapText="1"/>
    </xf>
    <xf numFmtId="164" fontId="3" fillId="0" borderId="1" xfId="0" applyNumberFormat="1" applyFont="1" applyBorder="1" applyAlignment="1">
      <alignment vertical="center"/>
    </xf>
    <xf numFmtId="0" fontId="3" fillId="0" borderId="1" xfId="0" applyFont="1" applyFill="1" applyBorder="1" applyAlignment="1">
      <alignment horizontal="left" vertical="center" wrapText="1"/>
    </xf>
    <xf numFmtId="164" fontId="3" fillId="0" borderId="0" xfId="1" applyNumberFormat="1" applyFont="1" applyBorder="1" applyAlignment="1">
      <alignment vertical="center"/>
    </xf>
    <xf numFmtId="164" fontId="3" fillId="0" borderId="2" xfId="1" applyNumberFormat="1" applyFont="1" applyFill="1" applyBorder="1" applyAlignment="1">
      <alignment vertical="center" wrapText="1"/>
    </xf>
    <xf numFmtId="164" fontId="3" fillId="0" borderId="2" xfId="1" applyNumberFormat="1" applyFont="1" applyBorder="1" applyAlignment="1">
      <alignment vertical="center" wrapText="1"/>
    </xf>
    <xf numFmtId="164" fontId="3" fillId="0" borderId="13" xfId="1" applyNumberFormat="1" applyFont="1" applyFill="1" applyBorder="1" applyAlignment="1">
      <alignment vertical="center" wrapText="1"/>
    </xf>
    <xf numFmtId="164" fontId="3" fillId="0" borderId="14" xfId="1" applyNumberFormat="1" applyFont="1" applyFill="1" applyBorder="1" applyAlignment="1">
      <alignment vertical="center" wrapText="1"/>
    </xf>
    <xf numFmtId="164" fontId="3" fillId="0" borderId="15" xfId="1" applyNumberFormat="1" applyFont="1" applyFill="1" applyBorder="1" applyAlignment="1">
      <alignment vertical="center" wrapText="1"/>
    </xf>
    <xf numFmtId="164" fontId="3" fillId="0" borderId="4" xfId="1" applyNumberFormat="1" applyFont="1" applyBorder="1" applyAlignment="1">
      <alignment vertical="center" wrapText="1"/>
    </xf>
    <xf numFmtId="0" fontId="2" fillId="0" borderId="2" xfId="0" applyFont="1" applyBorder="1" applyAlignment="1">
      <alignment horizontal="left" vertical="center"/>
    </xf>
    <xf numFmtId="0" fontId="3" fillId="0" borderId="1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4" xfId="0" applyFont="1" applyFill="1" applyBorder="1" applyAlignment="1">
      <alignment vertical="center" wrapText="1"/>
    </xf>
    <xf numFmtId="164" fontId="3" fillId="0" borderId="4" xfId="1" applyNumberFormat="1" applyFont="1" applyFill="1" applyBorder="1" applyAlignment="1">
      <alignment vertical="center" wrapText="1"/>
    </xf>
    <xf numFmtId="43" fontId="3" fillId="0" borderId="1" xfId="1" applyFont="1" applyBorder="1" applyAlignment="1">
      <alignment vertical="center" wrapText="1"/>
    </xf>
    <xf numFmtId="0" fontId="3" fillId="0" borderId="16" xfId="0" applyFont="1" applyBorder="1" applyAlignment="1">
      <alignment horizontal="center" vertical="center"/>
    </xf>
    <xf numFmtId="0" fontId="2" fillId="0" borderId="16" xfId="0" applyFont="1" applyFill="1" applyBorder="1" applyAlignment="1">
      <alignment horizontal="left" vertical="center"/>
    </xf>
    <xf numFmtId="164" fontId="2" fillId="0" borderId="16" xfId="1" applyNumberFormat="1"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alignment horizontal="left" vertical="center"/>
    </xf>
    <xf numFmtId="164" fontId="2" fillId="0" borderId="18" xfId="1" applyNumberFormat="1" applyFont="1" applyBorder="1" applyAlignment="1">
      <alignment vertical="center"/>
    </xf>
    <xf numFmtId="0" fontId="3" fillId="5" borderId="1" xfId="0" applyFont="1" applyFill="1" applyBorder="1" applyAlignment="1">
      <alignment vertical="center" wrapText="1"/>
    </xf>
    <xf numFmtId="164" fontId="3" fillId="5" borderId="1" xfId="1" applyNumberFormat="1" applyFont="1" applyFill="1" applyBorder="1" applyAlignment="1">
      <alignment vertical="center"/>
    </xf>
    <xf numFmtId="164" fontId="3" fillId="5" borderId="1" xfId="1" applyNumberFormat="1" applyFont="1" applyFill="1" applyBorder="1" applyAlignment="1">
      <alignment vertical="center" wrapText="1"/>
    </xf>
    <xf numFmtId="164" fontId="3" fillId="5" borderId="1" xfId="1" applyNumberFormat="1"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3" borderId="5" xfId="0" applyFont="1" applyFill="1" applyBorder="1" applyAlignment="1">
      <alignment horizontal="left" vertical="center"/>
    </xf>
    <xf numFmtId="0" fontId="3" fillId="0" borderId="1"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64" fontId="3" fillId="0" borderId="2" xfId="1" applyNumberFormat="1" applyFont="1" applyBorder="1" applyAlignment="1">
      <alignment horizontal="center" vertical="center" wrapText="1"/>
    </xf>
    <xf numFmtId="164" fontId="3" fillId="0" borderId="3"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0" fontId="3" fillId="0" borderId="14" xfId="0" applyFont="1" applyBorder="1" applyAlignment="1">
      <alignment horizontal="center" vertical="center"/>
    </xf>
    <xf numFmtId="164" fontId="3" fillId="0" borderId="2" xfId="1"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3" fillId="0" borderId="0" xfId="0" applyFont="1" applyAlignment="1">
      <alignment horizontal="left"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2" fontId="2" fillId="0" borderId="9" xfId="0" applyNumberFormat="1" applyFont="1" applyFill="1" applyBorder="1" applyAlignment="1">
      <alignment horizontal="left" vertical="center"/>
    </xf>
    <xf numFmtId="37" fontId="11" fillId="0" borderId="0" xfId="3" applyNumberFormat="1" applyFont="1" applyFill="1" applyBorder="1" applyAlignment="1" applyProtection="1">
      <alignment horizontal="left" vertical="top"/>
    </xf>
    <xf numFmtId="37" fontId="11" fillId="0" borderId="0" xfId="3" applyNumberFormat="1" applyFont="1" applyFill="1" applyAlignment="1" applyProtection="1">
      <alignment horizontal="left" vertical="top"/>
    </xf>
    <xf numFmtId="0" fontId="14" fillId="0" borderId="0" xfId="5" applyFont="1" applyBorder="1" applyAlignment="1">
      <alignment horizontal="justify" vertical="top" wrapText="1"/>
    </xf>
    <xf numFmtId="2" fontId="9" fillId="4" borderId="0" xfId="1" quotePrefix="1" applyNumberFormat="1" applyFont="1" applyFill="1" applyBorder="1" applyAlignment="1">
      <alignment horizontal="justify" vertical="justify" wrapText="1"/>
    </xf>
    <xf numFmtId="37" fontId="8" fillId="4" borderId="12" xfId="0" applyNumberFormat="1" applyFont="1" applyFill="1" applyBorder="1" applyAlignment="1">
      <alignment horizontal="left" vertical="top"/>
    </xf>
    <xf numFmtId="0" fontId="8" fillId="4" borderId="12" xfId="0" applyFont="1" applyFill="1" applyBorder="1" applyAlignment="1">
      <alignment horizontal="left" vertical="top"/>
    </xf>
    <xf numFmtId="37" fontId="8" fillId="4" borderId="0" xfId="0" applyNumberFormat="1" applyFont="1" applyFill="1" applyBorder="1" applyAlignment="1">
      <alignment horizontal="left" vertical="top"/>
    </xf>
    <xf numFmtId="0" fontId="8" fillId="4" borderId="0" xfId="0" applyFont="1" applyFill="1" applyBorder="1" applyAlignment="1">
      <alignment horizontal="left" vertical="top"/>
    </xf>
    <xf numFmtId="0" fontId="12" fillId="0" borderId="0" xfId="0" applyFont="1" applyAlignment="1">
      <alignment horizontal="center" vertical="top"/>
    </xf>
    <xf numFmtId="0" fontId="12" fillId="0" borderId="0" xfId="0" applyFont="1" applyAlignment="1">
      <alignment horizontal="center"/>
    </xf>
    <xf numFmtId="0" fontId="3" fillId="0" borderId="0" xfId="0" applyFont="1" applyAlignment="1">
      <alignment horizontal="left" vertical="top" wrapText="1"/>
    </xf>
  </cellXfs>
  <cellStyles count="6">
    <cellStyle name="Comma" xfId="1" builtinId="3"/>
    <cellStyle name="Normal" xfId="0" builtinId="0"/>
    <cellStyle name="Normal 10" xfId="4"/>
    <cellStyle name="Normal 11" xfId="5"/>
    <cellStyle name="Normal 6" xfId="3"/>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ptop/Desktop/INA%202018/Data%20from%20Mgmt/Certifications/Liquid%20Capital%20Calculation%2030-06-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Capital"/>
      <sheetName val="Liquid Capital"/>
      <sheetName val="1.5 &amp; 3.8"/>
      <sheetName val="1.7"/>
      <sheetName val="1.17 (i)"/>
      <sheetName val="1.17 (v)"/>
      <sheetName val="3.1"/>
      <sheetName val="Sheet1"/>
    </sheetNames>
    <sheetDataSet>
      <sheetData sheetId="0"/>
      <sheetData sheetId="1"/>
      <sheetData sheetId="2">
        <row r="21">
          <cell r="D21">
            <v>9210080.0300000012</v>
          </cell>
          <cell r="J21">
            <v>0</v>
          </cell>
        </row>
      </sheetData>
      <sheetData sheetId="3">
        <row r="4">
          <cell r="C4">
            <v>22.74</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showGridLines="0" view="pageBreakPreview" zoomScale="115" zoomScaleNormal="100" zoomScaleSheetLayoutView="115" workbookViewId="0">
      <selection activeCell="A2" sqref="A2"/>
    </sheetView>
  </sheetViews>
  <sheetFormatPr defaultColWidth="9.140625" defaultRowHeight="12" x14ac:dyDescent="0.2"/>
  <cols>
    <col min="1" max="1" width="6.140625" style="2" customWidth="1"/>
    <col min="2" max="2" width="83.42578125" style="2" customWidth="1"/>
    <col min="3" max="3" width="12" style="3" customWidth="1"/>
    <col min="4" max="4" width="10.7109375" style="2" bestFit="1" customWidth="1"/>
    <col min="5" max="5" width="12" style="3" bestFit="1" customWidth="1"/>
    <col min="6" max="6" width="12" style="2" bestFit="1" customWidth="1"/>
    <col min="7" max="16384" width="9.140625" style="2"/>
  </cols>
  <sheetData>
    <row r="1" spans="1:5" x14ac:dyDescent="0.2">
      <c r="A1" s="128" t="s">
        <v>140</v>
      </c>
    </row>
    <row r="2" spans="1:5" x14ac:dyDescent="0.2">
      <c r="A2" s="128" t="s">
        <v>0</v>
      </c>
    </row>
    <row r="3" spans="1:5" x14ac:dyDescent="0.2">
      <c r="A3" s="128" t="s">
        <v>157</v>
      </c>
    </row>
    <row r="4" spans="1:5" ht="5.25" customHeight="1" x14ac:dyDescent="0.2"/>
    <row r="5" spans="1:5" ht="24" x14ac:dyDescent="0.2">
      <c r="A5" s="15" t="s">
        <v>70</v>
      </c>
      <c r="B5" s="15" t="s">
        <v>1</v>
      </c>
      <c r="C5" s="16" t="s">
        <v>72</v>
      </c>
      <c r="D5" s="17" t="s">
        <v>74</v>
      </c>
      <c r="E5" s="16" t="s">
        <v>73</v>
      </c>
    </row>
    <row r="6" spans="1:5" x14ac:dyDescent="0.2">
      <c r="A6" s="162" t="s">
        <v>2</v>
      </c>
      <c r="B6" s="162"/>
      <c r="C6" s="162"/>
      <c r="D6" s="162"/>
      <c r="E6" s="162"/>
    </row>
    <row r="7" spans="1:5" x14ac:dyDescent="0.2">
      <c r="A7" s="124">
        <v>1.1000000000000001</v>
      </c>
      <c r="B7" s="36" t="s">
        <v>192</v>
      </c>
      <c r="C7" s="129">
        <v>283503</v>
      </c>
      <c r="D7" s="38">
        <v>1</v>
      </c>
      <c r="E7" s="37">
        <f>C7-(C7*D7)</f>
        <v>0</v>
      </c>
    </row>
    <row r="8" spans="1:5" x14ac:dyDescent="0.2">
      <c r="A8" s="125">
        <v>1.2</v>
      </c>
      <c r="B8" s="6" t="s">
        <v>193</v>
      </c>
      <c r="C8" s="8">
        <v>3000000</v>
      </c>
      <c r="D8" s="22">
        <v>1</v>
      </c>
      <c r="E8" s="5">
        <f>C8-(C8*D8)</f>
        <v>0</v>
      </c>
    </row>
    <row r="9" spans="1:5" x14ac:dyDescent="0.2">
      <c r="A9" s="125">
        <v>1.3</v>
      </c>
      <c r="B9" s="6" t="s">
        <v>194</v>
      </c>
      <c r="C9" s="8">
        <v>0</v>
      </c>
      <c r="D9" s="8">
        <v>0</v>
      </c>
      <c r="E9" s="5">
        <f>D9</f>
        <v>0</v>
      </c>
    </row>
    <row r="10" spans="1:5" x14ac:dyDescent="0.2">
      <c r="A10" s="163">
        <v>1.4</v>
      </c>
      <c r="B10" s="26" t="s">
        <v>68</v>
      </c>
      <c r="C10" s="8"/>
      <c r="D10" s="19"/>
      <c r="E10" s="5"/>
    </row>
    <row r="11" spans="1:5" x14ac:dyDescent="0.2">
      <c r="A11" s="163"/>
      <c r="B11" s="20" t="s">
        <v>5</v>
      </c>
      <c r="C11" s="8"/>
      <c r="D11" s="21"/>
      <c r="E11" s="5"/>
    </row>
    <row r="12" spans="1:5" x14ac:dyDescent="0.2">
      <c r="A12" s="163"/>
      <c r="B12" s="21" t="s">
        <v>6</v>
      </c>
      <c r="C12" s="8">
        <v>0</v>
      </c>
      <c r="D12" s="22">
        <v>0.05</v>
      </c>
      <c r="E12" s="5">
        <f>C12-(C12*D12)</f>
        <v>0</v>
      </c>
    </row>
    <row r="13" spans="1:5" x14ac:dyDescent="0.2">
      <c r="A13" s="163"/>
      <c r="B13" s="21" t="s">
        <v>7</v>
      </c>
      <c r="C13" s="8">
        <v>0</v>
      </c>
      <c r="D13" s="22">
        <v>7.4999999999999997E-2</v>
      </c>
      <c r="E13" s="5">
        <f>C13-(C13*D13)</f>
        <v>0</v>
      </c>
    </row>
    <row r="14" spans="1:5" x14ac:dyDescent="0.2">
      <c r="A14" s="163"/>
      <c r="B14" s="21" t="s">
        <v>8</v>
      </c>
      <c r="C14" s="8">
        <v>0</v>
      </c>
      <c r="D14" s="22">
        <v>0.1</v>
      </c>
      <c r="E14" s="5">
        <f>C14-(C14*D14)</f>
        <v>0</v>
      </c>
    </row>
    <row r="15" spans="1:5" x14ac:dyDescent="0.2">
      <c r="A15" s="163"/>
      <c r="B15" s="20" t="s">
        <v>9</v>
      </c>
      <c r="C15" s="8"/>
      <c r="D15" s="22"/>
      <c r="E15" s="5"/>
    </row>
    <row r="16" spans="1:5" x14ac:dyDescent="0.2">
      <c r="A16" s="163"/>
      <c r="B16" s="21" t="s">
        <v>10</v>
      </c>
      <c r="C16" s="8">
        <v>0</v>
      </c>
      <c r="D16" s="22">
        <v>0.1</v>
      </c>
      <c r="E16" s="5">
        <f>C16-(C16*D16)</f>
        <v>0</v>
      </c>
    </row>
    <row r="17" spans="1:8" x14ac:dyDescent="0.2">
      <c r="A17" s="163"/>
      <c r="B17" s="21" t="s">
        <v>11</v>
      </c>
      <c r="C17" s="8">
        <v>0</v>
      </c>
      <c r="D17" s="22">
        <v>0.125</v>
      </c>
      <c r="E17" s="5">
        <f>C17-(C17*D17)</f>
        <v>0</v>
      </c>
    </row>
    <row r="18" spans="1:8" x14ac:dyDescent="0.2">
      <c r="A18" s="163"/>
      <c r="B18" s="21" t="s">
        <v>12</v>
      </c>
      <c r="C18" s="130">
        <v>0</v>
      </c>
      <c r="D18" s="22">
        <v>0.15</v>
      </c>
      <c r="E18" s="5">
        <f>C18-(C18*D18)</f>
        <v>0</v>
      </c>
    </row>
    <row r="19" spans="1:8" x14ac:dyDescent="0.2">
      <c r="A19" s="159">
        <v>1.5</v>
      </c>
      <c r="B19" s="26" t="s">
        <v>69</v>
      </c>
      <c r="C19" s="5"/>
      <c r="D19" s="23"/>
      <c r="E19" s="5"/>
    </row>
    <row r="20" spans="1:8" ht="24" x14ac:dyDescent="0.2">
      <c r="A20" s="160"/>
      <c r="B20" s="23" t="s">
        <v>13</v>
      </c>
      <c r="C20" s="67">
        <v>8505369.7142857146</v>
      </c>
      <c r="D20" s="66">
        <f>C20*0.15+1</f>
        <v>1275806.4571428571</v>
      </c>
      <c r="E20" s="67">
        <f>C20-D20+1</f>
        <v>7229564.2571428576</v>
      </c>
      <c r="F20" s="73">
        <f>C20-E20</f>
        <v>1275805.4571428569</v>
      </c>
      <c r="G20" s="73"/>
    </row>
    <row r="21" spans="1:8" x14ac:dyDescent="0.2">
      <c r="A21" s="160"/>
      <c r="B21" s="21" t="s">
        <v>195</v>
      </c>
      <c r="C21" s="5">
        <f>843975*18.08</f>
        <v>15259067.999999998</v>
      </c>
      <c r="D21" s="22">
        <v>1</v>
      </c>
      <c r="E21" s="5">
        <f>C21-(C21*D21)</f>
        <v>0</v>
      </c>
      <c r="F21" s="3">
        <f>843975*18.08</f>
        <v>15259067.999999998</v>
      </c>
    </row>
    <row r="22" spans="1:8" ht="36" x14ac:dyDescent="0.2">
      <c r="A22" s="160"/>
      <c r="B22" s="131" t="s">
        <v>158</v>
      </c>
      <c r="C22" s="5"/>
      <c r="D22" s="132"/>
      <c r="E22" s="5"/>
      <c r="F22" s="73"/>
    </row>
    <row r="23" spans="1:8" ht="72" x14ac:dyDescent="0.2">
      <c r="A23" s="161"/>
      <c r="B23" s="131" t="s">
        <v>159</v>
      </c>
      <c r="C23" s="5"/>
      <c r="D23" s="22"/>
      <c r="E23" s="5"/>
    </row>
    <row r="24" spans="1:8" x14ac:dyDescent="0.2">
      <c r="A24" s="125">
        <v>1.6</v>
      </c>
      <c r="B24" s="6" t="s">
        <v>14</v>
      </c>
      <c r="C24" s="5">
        <v>0</v>
      </c>
      <c r="D24" s="22">
        <v>1</v>
      </c>
      <c r="E24" s="5">
        <f>C24-(C24*D24)</f>
        <v>0</v>
      </c>
    </row>
    <row r="25" spans="1:8" x14ac:dyDescent="0.2">
      <c r="A25" s="159">
        <v>1.7</v>
      </c>
      <c r="B25" s="26" t="s">
        <v>15</v>
      </c>
      <c r="C25" s="5"/>
      <c r="D25" s="40"/>
      <c r="E25" s="5"/>
    </row>
    <row r="26" spans="1:8" ht="24" x14ac:dyDescent="0.2">
      <c r="A26" s="160"/>
      <c r="B26" s="23" t="s">
        <v>99</v>
      </c>
      <c r="C26" s="5">
        <v>0</v>
      </c>
      <c r="D26" s="8">
        <v>0</v>
      </c>
      <c r="E26" s="5">
        <f>C26-D26</f>
        <v>0</v>
      </c>
      <c r="F26" s="75"/>
      <c r="G26" s="73"/>
    </row>
    <row r="27" spans="1:8" x14ac:dyDescent="0.2">
      <c r="A27" s="161"/>
      <c r="B27" s="21" t="s">
        <v>16</v>
      </c>
      <c r="C27" s="5">
        <v>0</v>
      </c>
      <c r="D27" s="22">
        <v>1</v>
      </c>
      <c r="E27" s="5">
        <f>C27-(C27*D27)</f>
        <v>0</v>
      </c>
    </row>
    <row r="28" spans="1:8" ht="24" x14ac:dyDescent="0.2">
      <c r="A28" s="125">
        <v>1.8</v>
      </c>
      <c r="B28" s="10" t="s">
        <v>100</v>
      </c>
      <c r="C28" s="8">
        <v>1600000</v>
      </c>
      <c r="D28" s="22">
        <v>1</v>
      </c>
      <c r="E28" s="5">
        <f>C28-(C28*D28)</f>
        <v>0</v>
      </c>
      <c r="F28" s="9"/>
      <c r="G28" s="9"/>
      <c r="H28" s="9"/>
    </row>
    <row r="29" spans="1:8" x14ac:dyDescent="0.2">
      <c r="A29" s="125">
        <v>1.9</v>
      </c>
      <c r="B29" s="6" t="s">
        <v>101</v>
      </c>
      <c r="C29" s="8">
        <v>2000000</v>
      </c>
      <c r="D29" s="39">
        <v>0</v>
      </c>
      <c r="E29" s="5">
        <f>C29</f>
        <v>2000000</v>
      </c>
    </row>
    <row r="30" spans="1:8" x14ac:dyDescent="0.2">
      <c r="A30" s="24">
        <v>1.1000000000000001</v>
      </c>
      <c r="B30" s="10" t="s">
        <v>102</v>
      </c>
      <c r="C30" s="8">
        <v>0</v>
      </c>
      <c r="D30" s="39">
        <v>0</v>
      </c>
      <c r="E30" s="5">
        <f>C30</f>
        <v>0</v>
      </c>
    </row>
    <row r="31" spans="1:8" x14ac:dyDescent="0.2">
      <c r="A31" s="125">
        <v>1.1100000000000001</v>
      </c>
      <c r="B31" s="6" t="s">
        <v>17</v>
      </c>
      <c r="C31" s="8">
        <v>0</v>
      </c>
      <c r="D31" s="22">
        <v>1</v>
      </c>
      <c r="E31" s="5">
        <f>C31-(C31*D31)</f>
        <v>0</v>
      </c>
    </row>
    <row r="32" spans="1:8" ht="24" x14ac:dyDescent="0.2">
      <c r="A32" s="159">
        <v>1.1200000000000001</v>
      </c>
      <c r="B32" s="10" t="s">
        <v>75</v>
      </c>
      <c r="C32" s="5">
        <v>0</v>
      </c>
      <c r="D32" s="39">
        <v>0</v>
      </c>
      <c r="E32" s="5">
        <f>C32</f>
        <v>0</v>
      </c>
    </row>
    <row r="33" spans="1:5" x14ac:dyDescent="0.2">
      <c r="A33" s="161"/>
      <c r="B33" s="23" t="s">
        <v>18</v>
      </c>
      <c r="C33" s="5">
        <v>0</v>
      </c>
      <c r="D33" s="22">
        <v>1</v>
      </c>
      <c r="E33" s="5">
        <f>C33-(C33*D33)</f>
        <v>0</v>
      </c>
    </row>
    <row r="34" spans="1:5" x14ac:dyDescent="0.2">
      <c r="A34" s="125">
        <v>1.1299999999999999</v>
      </c>
      <c r="B34" s="10" t="s">
        <v>103</v>
      </c>
      <c r="C34" s="8">
        <v>0</v>
      </c>
      <c r="D34" s="39">
        <v>0</v>
      </c>
      <c r="E34" s="5">
        <f>C34</f>
        <v>0</v>
      </c>
    </row>
    <row r="35" spans="1:5" ht="36" x14ac:dyDescent="0.2">
      <c r="A35" s="123">
        <v>1.1399999999999999</v>
      </c>
      <c r="B35" s="10" t="s">
        <v>104</v>
      </c>
      <c r="C35" s="8">
        <v>0</v>
      </c>
      <c r="D35" s="39">
        <v>0</v>
      </c>
      <c r="E35" s="5">
        <f>C35</f>
        <v>0</v>
      </c>
    </row>
    <row r="36" spans="1:5" ht="15" customHeight="1" x14ac:dyDescent="0.2">
      <c r="A36" s="159">
        <v>1.1499999999999999</v>
      </c>
      <c r="B36" s="133" t="s">
        <v>160</v>
      </c>
      <c r="C36" s="66"/>
      <c r="D36" s="22"/>
      <c r="E36" s="5"/>
    </row>
    <row r="37" spans="1:5" x14ac:dyDescent="0.2">
      <c r="A37" s="161"/>
      <c r="B37" s="10" t="s">
        <v>161</v>
      </c>
      <c r="C37" s="66">
        <v>1600000</v>
      </c>
      <c r="D37" s="22">
        <v>1</v>
      </c>
      <c r="E37" s="5">
        <f>C37-(C37*D37)</f>
        <v>0</v>
      </c>
    </row>
    <row r="38" spans="1:5" x14ac:dyDescent="0.2">
      <c r="A38" s="159">
        <v>1.1599999999999999</v>
      </c>
      <c r="B38" s="31" t="s">
        <v>20</v>
      </c>
      <c r="C38" s="8"/>
      <c r="D38" s="21"/>
      <c r="E38" s="18"/>
    </row>
    <row r="39" spans="1:5" ht="24" x14ac:dyDescent="0.2">
      <c r="A39" s="160"/>
      <c r="B39" s="155" t="s">
        <v>162</v>
      </c>
      <c r="C39" s="156">
        <v>7242891</v>
      </c>
      <c r="D39" s="157">
        <v>0</v>
      </c>
      <c r="E39" s="158">
        <f>C39</f>
        <v>7242891</v>
      </c>
    </row>
    <row r="40" spans="1:5" x14ac:dyDescent="0.2">
      <c r="A40" s="161"/>
      <c r="B40" s="131" t="s">
        <v>163</v>
      </c>
      <c r="C40" s="8"/>
      <c r="D40" s="27">
        <v>0</v>
      </c>
      <c r="E40" s="18">
        <f>+C40</f>
        <v>0</v>
      </c>
    </row>
    <row r="41" spans="1:5" x14ac:dyDescent="0.2">
      <c r="A41" s="159">
        <v>1.17</v>
      </c>
      <c r="B41" s="26" t="s">
        <v>22</v>
      </c>
      <c r="C41" s="130"/>
      <c r="D41" s="8"/>
      <c r="E41" s="18"/>
    </row>
    <row r="42" spans="1:5" ht="48" x14ac:dyDescent="0.2">
      <c r="A42" s="160"/>
      <c r="B42" s="23" t="s">
        <v>164</v>
      </c>
      <c r="C42" s="130">
        <v>0</v>
      </c>
      <c r="D42" s="8">
        <v>0</v>
      </c>
      <c r="E42" s="18">
        <f>MIN(C42,D42)</f>
        <v>0</v>
      </c>
    </row>
    <row r="43" spans="1:5" ht="24" x14ac:dyDescent="0.2">
      <c r="A43" s="160"/>
      <c r="B43" s="23" t="s">
        <v>105</v>
      </c>
      <c r="C43" s="130">
        <v>0</v>
      </c>
      <c r="D43" s="22">
        <v>0.05</v>
      </c>
      <c r="E43" s="18">
        <f>C43-(C43*D43)</f>
        <v>0</v>
      </c>
    </row>
    <row r="44" spans="1:5" ht="36" x14ac:dyDescent="0.2">
      <c r="A44" s="160"/>
      <c r="B44" s="23" t="s">
        <v>165</v>
      </c>
      <c r="C44" s="130">
        <v>0</v>
      </c>
      <c r="D44" s="8">
        <v>0</v>
      </c>
      <c r="E44" s="18">
        <f>MIN(D44,C44)</f>
        <v>0</v>
      </c>
    </row>
    <row r="45" spans="1:5" ht="24" x14ac:dyDescent="0.2">
      <c r="A45" s="160"/>
      <c r="B45" s="23" t="s">
        <v>106</v>
      </c>
      <c r="C45" s="12">
        <v>24280</v>
      </c>
      <c r="D45" s="8">
        <v>0</v>
      </c>
      <c r="E45" s="18">
        <f>C45</f>
        <v>24280</v>
      </c>
    </row>
    <row r="46" spans="1:5" ht="60" x14ac:dyDescent="0.2">
      <c r="A46" s="160"/>
      <c r="B46" s="23" t="s">
        <v>107</v>
      </c>
      <c r="C46" s="12">
        <v>4654</v>
      </c>
      <c r="D46" s="8">
        <v>0</v>
      </c>
      <c r="E46" s="18">
        <f>C46</f>
        <v>4654</v>
      </c>
    </row>
    <row r="47" spans="1:5" x14ac:dyDescent="0.2">
      <c r="A47" s="161"/>
      <c r="B47" s="63" t="s">
        <v>23</v>
      </c>
      <c r="C47" s="12">
        <v>0</v>
      </c>
      <c r="D47" s="22">
        <v>1</v>
      </c>
      <c r="E47" s="5">
        <f>C47-(C47*D47)</f>
        <v>0</v>
      </c>
    </row>
    <row r="48" spans="1:5" x14ac:dyDescent="0.2">
      <c r="A48" s="159">
        <v>1.18</v>
      </c>
      <c r="B48" s="26" t="s">
        <v>24</v>
      </c>
      <c r="C48" s="8"/>
      <c r="D48" s="11"/>
      <c r="E48" s="18"/>
    </row>
    <row r="49" spans="1:6" x14ac:dyDescent="0.2">
      <c r="A49" s="160"/>
      <c r="B49" s="8" t="s">
        <v>166</v>
      </c>
      <c r="C49" s="8">
        <v>28541204</v>
      </c>
      <c r="D49" s="11">
        <v>0</v>
      </c>
      <c r="E49" s="18">
        <f>C49</f>
        <v>28541204</v>
      </c>
    </row>
    <row r="50" spans="1:6" x14ac:dyDescent="0.2">
      <c r="A50" s="160"/>
      <c r="B50" s="8" t="s">
        <v>25</v>
      </c>
      <c r="C50" s="8">
        <v>46839932</v>
      </c>
      <c r="D50" s="11">
        <v>0</v>
      </c>
      <c r="E50" s="18">
        <f t="shared" ref="E50:E51" si="0">C50</f>
        <v>46839932</v>
      </c>
    </row>
    <row r="51" spans="1:6" x14ac:dyDescent="0.2">
      <c r="A51" s="161"/>
      <c r="B51" s="8" t="s">
        <v>26</v>
      </c>
      <c r="C51" s="8">
        <v>70212</v>
      </c>
      <c r="D51" s="11">
        <v>0</v>
      </c>
      <c r="E51" s="18">
        <f t="shared" si="0"/>
        <v>70212</v>
      </c>
    </row>
    <row r="52" spans="1:6" x14ac:dyDescent="0.2">
      <c r="A52" s="125">
        <v>1.19</v>
      </c>
      <c r="B52" s="26" t="s">
        <v>27</v>
      </c>
      <c r="C52" s="25">
        <f>SUM(C7:C51)</f>
        <v>114971113.71428572</v>
      </c>
      <c r="D52" s="25"/>
      <c r="E52" s="25">
        <f>SUM(E7:E51)</f>
        <v>91952737.257142857</v>
      </c>
      <c r="F52" s="73">
        <f>C52-113695308</f>
        <v>1275805.7142857164</v>
      </c>
    </row>
    <row r="53" spans="1:6" x14ac:dyDescent="0.2">
      <c r="A53" s="162" t="s">
        <v>28</v>
      </c>
      <c r="B53" s="162"/>
      <c r="C53" s="162"/>
      <c r="D53" s="162"/>
      <c r="E53" s="162"/>
    </row>
    <row r="54" spans="1:6" x14ac:dyDescent="0.2">
      <c r="A54" s="159">
        <v>2.1</v>
      </c>
      <c r="B54" s="26" t="s">
        <v>29</v>
      </c>
      <c r="C54" s="8"/>
      <c r="D54" s="125"/>
      <c r="E54" s="5"/>
    </row>
    <row r="55" spans="1:6" x14ac:dyDescent="0.2">
      <c r="A55" s="160"/>
      <c r="B55" s="27" t="s">
        <v>30</v>
      </c>
      <c r="C55" s="8">
        <v>0</v>
      </c>
      <c r="D55" s="41">
        <v>0</v>
      </c>
      <c r="E55" s="18">
        <f t="shared" ref="E55:E57" si="1">C55</f>
        <v>0</v>
      </c>
    </row>
    <row r="56" spans="1:6" x14ac:dyDescent="0.2">
      <c r="A56" s="160"/>
      <c r="B56" s="27" t="s">
        <v>31</v>
      </c>
      <c r="C56" s="8">
        <v>0</v>
      </c>
      <c r="D56" s="41">
        <v>0</v>
      </c>
      <c r="E56" s="18">
        <f t="shared" si="1"/>
        <v>0</v>
      </c>
    </row>
    <row r="57" spans="1:6" x14ac:dyDescent="0.2">
      <c r="A57" s="161"/>
      <c r="B57" s="27" t="s">
        <v>32</v>
      </c>
      <c r="C57" s="69">
        <v>53132653</v>
      </c>
      <c r="D57" s="41">
        <v>0</v>
      </c>
      <c r="E57" s="18">
        <f t="shared" si="1"/>
        <v>53132653</v>
      </c>
    </row>
    <row r="58" spans="1:6" x14ac:dyDescent="0.2">
      <c r="A58" s="159">
        <v>2.2000000000000002</v>
      </c>
      <c r="B58" s="26" t="s">
        <v>33</v>
      </c>
      <c r="C58" s="8"/>
      <c r="D58" s="41"/>
      <c r="E58" s="5"/>
    </row>
    <row r="59" spans="1:6" x14ac:dyDescent="0.2">
      <c r="A59" s="160"/>
      <c r="B59" s="27" t="s">
        <v>34</v>
      </c>
      <c r="C59" s="8">
        <v>45440</v>
      </c>
      <c r="D59" s="41">
        <v>0</v>
      </c>
      <c r="E59" s="18">
        <f t="shared" ref="E59:E67" si="2">C59</f>
        <v>45440</v>
      </c>
    </row>
    <row r="60" spans="1:6" x14ac:dyDescent="0.2">
      <c r="A60" s="160"/>
      <c r="B60" s="27" t="s">
        <v>35</v>
      </c>
      <c r="C60" s="66">
        <v>1710000</v>
      </c>
      <c r="D60" s="41">
        <v>0</v>
      </c>
      <c r="E60" s="18">
        <f t="shared" si="2"/>
        <v>1710000</v>
      </c>
      <c r="F60" s="134"/>
    </row>
    <row r="61" spans="1:6" x14ac:dyDescent="0.2">
      <c r="A61" s="160"/>
      <c r="B61" s="27" t="s">
        <v>36</v>
      </c>
      <c r="C61" s="8">
        <v>0</v>
      </c>
      <c r="D61" s="41">
        <v>0</v>
      </c>
      <c r="E61" s="18">
        <f t="shared" si="2"/>
        <v>0</v>
      </c>
    </row>
    <row r="62" spans="1:6" x14ac:dyDescent="0.2">
      <c r="A62" s="160"/>
      <c r="B62" s="27" t="s">
        <v>37</v>
      </c>
      <c r="C62" s="8">
        <v>0</v>
      </c>
      <c r="D62" s="41">
        <v>0</v>
      </c>
      <c r="E62" s="18">
        <f t="shared" si="2"/>
        <v>0</v>
      </c>
    </row>
    <row r="63" spans="1:6" x14ac:dyDescent="0.2">
      <c r="A63" s="160"/>
      <c r="B63" s="27" t="s">
        <v>38</v>
      </c>
      <c r="C63" s="8">
        <v>0</v>
      </c>
      <c r="D63" s="41">
        <v>0</v>
      </c>
      <c r="E63" s="18">
        <f t="shared" si="2"/>
        <v>0</v>
      </c>
    </row>
    <row r="64" spans="1:6" x14ac:dyDescent="0.2">
      <c r="A64" s="160"/>
      <c r="B64" s="27" t="s">
        <v>39</v>
      </c>
      <c r="C64" s="8">
        <v>0</v>
      </c>
      <c r="D64" s="41">
        <v>0</v>
      </c>
      <c r="E64" s="18">
        <f t="shared" si="2"/>
        <v>0</v>
      </c>
    </row>
    <row r="65" spans="1:6" x14ac:dyDescent="0.2">
      <c r="A65" s="160"/>
      <c r="B65" s="27" t="s">
        <v>40</v>
      </c>
      <c r="C65" s="8">
        <v>0</v>
      </c>
      <c r="D65" s="41">
        <v>0</v>
      </c>
      <c r="E65" s="18">
        <f t="shared" si="2"/>
        <v>0</v>
      </c>
    </row>
    <row r="66" spans="1:6" x14ac:dyDescent="0.2">
      <c r="A66" s="160"/>
      <c r="B66" s="27" t="s">
        <v>41</v>
      </c>
      <c r="C66" s="66">
        <v>0</v>
      </c>
      <c r="D66" s="41">
        <v>0</v>
      </c>
      <c r="E66" s="18">
        <f t="shared" si="2"/>
        <v>0</v>
      </c>
    </row>
    <row r="67" spans="1:6" x14ac:dyDescent="0.2">
      <c r="A67" s="161"/>
      <c r="B67" s="27" t="s">
        <v>42</v>
      </c>
      <c r="C67" s="27">
        <v>0</v>
      </c>
      <c r="D67" s="41">
        <v>0</v>
      </c>
      <c r="E67" s="18">
        <f t="shared" si="2"/>
        <v>0</v>
      </c>
    </row>
    <row r="68" spans="1:6" x14ac:dyDescent="0.2">
      <c r="A68" s="159">
        <v>2.2999999999999998</v>
      </c>
      <c r="B68" s="26" t="s">
        <v>43</v>
      </c>
      <c r="C68" s="8"/>
      <c r="D68" s="41"/>
      <c r="E68" s="5"/>
    </row>
    <row r="69" spans="1:6" x14ac:dyDescent="0.2">
      <c r="A69" s="160"/>
      <c r="B69" s="27" t="s">
        <v>44</v>
      </c>
      <c r="C69" s="27">
        <v>0</v>
      </c>
      <c r="D69" s="41">
        <v>0</v>
      </c>
      <c r="E69" s="18">
        <f t="shared" ref="E69" si="3">C69</f>
        <v>0</v>
      </c>
    </row>
    <row r="70" spans="1:6" ht="24" x14ac:dyDescent="0.2">
      <c r="A70" s="160"/>
      <c r="B70" s="69" t="s">
        <v>167</v>
      </c>
      <c r="C70" s="27"/>
      <c r="D70" s="41"/>
      <c r="E70" s="18"/>
    </row>
    <row r="71" spans="1:6" x14ac:dyDescent="0.2">
      <c r="A71" s="160"/>
      <c r="B71" s="69" t="s">
        <v>168</v>
      </c>
      <c r="C71" s="27">
        <v>13261699</v>
      </c>
      <c r="D71" s="22">
        <v>1</v>
      </c>
      <c r="E71" s="18"/>
    </row>
    <row r="72" spans="1:6" x14ac:dyDescent="0.2">
      <c r="A72" s="160"/>
      <c r="B72" s="135" t="s">
        <v>45</v>
      </c>
      <c r="C72" s="136">
        <v>0</v>
      </c>
      <c r="D72" s="41">
        <v>0</v>
      </c>
      <c r="E72" s="18">
        <f t="shared" ref="E72" si="4">C72</f>
        <v>0</v>
      </c>
    </row>
    <row r="73" spans="1:6" ht="24" x14ac:dyDescent="0.2">
      <c r="A73" s="160"/>
      <c r="B73" s="137" t="s">
        <v>169</v>
      </c>
      <c r="C73" s="167">
        <v>0</v>
      </c>
      <c r="D73" s="167">
        <f>+C73</f>
        <v>0</v>
      </c>
      <c r="E73" s="167">
        <f>C73-D73</f>
        <v>0</v>
      </c>
    </row>
    <row r="74" spans="1:6" x14ac:dyDescent="0.2">
      <c r="A74" s="160"/>
      <c r="B74" s="138" t="s">
        <v>170</v>
      </c>
      <c r="C74" s="168"/>
      <c r="D74" s="168"/>
      <c r="E74" s="168"/>
    </row>
    <row r="75" spans="1:6" x14ac:dyDescent="0.2">
      <c r="A75" s="160"/>
      <c r="B75" s="138" t="s">
        <v>171</v>
      </c>
      <c r="C75" s="168"/>
      <c r="D75" s="168"/>
      <c r="E75" s="168"/>
    </row>
    <row r="76" spans="1:6" x14ac:dyDescent="0.2">
      <c r="A76" s="160"/>
      <c r="B76" s="138" t="s">
        <v>172</v>
      </c>
      <c r="C76" s="168"/>
      <c r="D76" s="168"/>
      <c r="E76" s="168"/>
    </row>
    <row r="77" spans="1:6" ht="24" x14ac:dyDescent="0.2">
      <c r="A77" s="160"/>
      <c r="B77" s="138" t="s">
        <v>173</v>
      </c>
      <c r="C77" s="168"/>
      <c r="D77" s="168"/>
      <c r="E77" s="168"/>
    </row>
    <row r="78" spans="1:6" x14ac:dyDescent="0.2">
      <c r="A78" s="160"/>
      <c r="B78" s="139" t="s">
        <v>174</v>
      </c>
      <c r="C78" s="169"/>
      <c r="D78" s="169"/>
      <c r="E78" s="169"/>
    </row>
    <row r="79" spans="1:6" x14ac:dyDescent="0.2">
      <c r="A79" s="161"/>
      <c r="B79" s="140" t="s">
        <v>175</v>
      </c>
      <c r="C79" s="140"/>
      <c r="D79" s="41">
        <v>0</v>
      </c>
      <c r="E79" s="18">
        <f t="shared" ref="E79" si="5">C79</f>
        <v>0</v>
      </c>
      <c r="F79" s="73"/>
    </row>
    <row r="80" spans="1:6" x14ac:dyDescent="0.2">
      <c r="A80" s="159">
        <v>2.4</v>
      </c>
      <c r="B80" s="141" t="s">
        <v>47</v>
      </c>
      <c r="C80" s="136">
        <v>0</v>
      </c>
      <c r="D80" s="42">
        <v>0</v>
      </c>
      <c r="E80" s="5">
        <v>0</v>
      </c>
    </row>
    <row r="81" spans="1:5" ht="36" x14ac:dyDescent="0.2">
      <c r="A81" s="170"/>
      <c r="B81" s="142" t="s">
        <v>176</v>
      </c>
      <c r="C81" s="171">
        <v>0</v>
      </c>
      <c r="D81" s="171">
        <v>0</v>
      </c>
      <c r="E81" s="171">
        <v>0</v>
      </c>
    </row>
    <row r="82" spans="1:5" ht="24" x14ac:dyDescent="0.2">
      <c r="A82" s="170"/>
      <c r="B82" s="143" t="s">
        <v>177</v>
      </c>
      <c r="C82" s="172"/>
      <c r="D82" s="172"/>
      <c r="E82" s="172"/>
    </row>
    <row r="83" spans="1:5" x14ac:dyDescent="0.2">
      <c r="A83" s="170"/>
      <c r="B83" s="144" t="s">
        <v>178</v>
      </c>
      <c r="C83" s="172"/>
      <c r="D83" s="172"/>
      <c r="E83" s="172"/>
    </row>
    <row r="84" spans="1:5" ht="24" x14ac:dyDescent="0.2">
      <c r="A84" s="170"/>
      <c r="B84" s="145" t="s">
        <v>179</v>
      </c>
      <c r="C84" s="173"/>
      <c r="D84" s="173"/>
      <c r="E84" s="173"/>
    </row>
    <row r="85" spans="1:5" x14ac:dyDescent="0.2">
      <c r="A85" s="161"/>
      <c r="B85" s="146" t="s">
        <v>180</v>
      </c>
      <c r="C85" s="147">
        <v>0</v>
      </c>
      <c r="D85" s="148">
        <v>0</v>
      </c>
      <c r="E85" s="5">
        <v>0</v>
      </c>
    </row>
    <row r="86" spans="1:5" x14ac:dyDescent="0.2">
      <c r="A86" s="14">
        <v>2.5</v>
      </c>
      <c r="B86" s="26" t="s">
        <v>181</v>
      </c>
      <c r="C86" s="28">
        <f>SUM(C54:C85)</f>
        <v>68149792</v>
      </c>
      <c r="D86" s="29"/>
      <c r="E86" s="28">
        <f>SUM(E54:E85)</f>
        <v>54888093</v>
      </c>
    </row>
    <row r="87" spans="1:5" x14ac:dyDescent="0.2">
      <c r="A87" s="162" t="s">
        <v>82</v>
      </c>
      <c r="B87" s="162"/>
      <c r="C87" s="162"/>
      <c r="D87" s="162"/>
      <c r="E87" s="162"/>
    </row>
    <row r="88" spans="1:5" x14ac:dyDescent="0.2">
      <c r="A88" s="174">
        <v>3.1</v>
      </c>
      <c r="B88" s="164" t="s">
        <v>83</v>
      </c>
      <c r="C88" s="165"/>
      <c r="D88" s="165"/>
      <c r="E88" s="166"/>
    </row>
    <row r="89" spans="1:5" ht="24" x14ac:dyDescent="0.2">
      <c r="A89" s="175"/>
      <c r="B89" s="23" t="s">
        <v>182</v>
      </c>
      <c r="C89" s="11">
        <v>0</v>
      </c>
      <c r="D89" s="27">
        <v>0</v>
      </c>
      <c r="E89" s="5">
        <f>D89</f>
        <v>0</v>
      </c>
    </row>
    <row r="90" spans="1:5" x14ac:dyDescent="0.2">
      <c r="A90" s="159">
        <v>3.2</v>
      </c>
      <c r="B90" s="176" t="s">
        <v>183</v>
      </c>
      <c r="C90" s="177"/>
      <c r="D90" s="177"/>
      <c r="E90" s="178"/>
    </row>
    <row r="91" spans="1:5" ht="60" x14ac:dyDescent="0.2">
      <c r="A91" s="160"/>
      <c r="B91" s="23" t="s">
        <v>87</v>
      </c>
      <c r="C91" s="130">
        <v>0</v>
      </c>
      <c r="D91" s="8">
        <v>0</v>
      </c>
      <c r="E91" s="18">
        <v>0</v>
      </c>
    </row>
    <row r="92" spans="1:5" x14ac:dyDescent="0.2">
      <c r="A92" s="159">
        <v>3.3</v>
      </c>
      <c r="B92" s="164" t="s">
        <v>49</v>
      </c>
      <c r="C92" s="165"/>
      <c r="D92" s="165"/>
      <c r="E92" s="166"/>
    </row>
    <row r="93" spans="1:5" ht="84" x14ac:dyDescent="0.2">
      <c r="A93" s="160"/>
      <c r="B93" s="30" t="s">
        <v>184</v>
      </c>
      <c r="C93" s="130">
        <v>0</v>
      </c>
      <c r="D93" s="8">
        <v>0</v>
      </c>
      <c r="E93" s="5">
        <v>0</v>
      </c>
    </row>
    <row r="94" spans="1:5" x14ac:dyDescent="0.2">
      <c r="A94" s="161"/>
      <c r="B94" s="30" t="s">
        <v>71</v>
      </c>
      <c r="C94" s="130">
        <v>0</v>
      </c>
      <c r="D94" s="28">
        <v>0</v>
      </c>
      <c r="E94" s="5">
        <v>0</v>
      </c>
    </row>
    <row r="95" spans="1:5" x14ac:dyDescent="0.2">
      <c r="A95" s="159">
        <v>3.4</v>
      </c>
      <c r="B95" s="164" t="s">
        <v>50</v>
      </c>
      <c r="C95" s="165"/>
      <c r="D95" s="165"/>
      <c r="E95" s="166"/>
    </row>
    <row r="96" spans="1:5" ht="24" x14ac:dyDescent="0.2">
      <c r="A96" s="161"/>
      <c r="B96" s="23" t="s">
        <v>51</v>
      </c>
      <c r="C96" s="130">
        <v>0</v>
      </c>
      <c r="D96" s="27">
        <v>0</v>
      </c>
      <c r="E96" s="5">
        <v>0</v>
      </c>
    </row>
    <row r="97" spans="1:5" x14ac:dyDescent="0.2">
      <c r="A97" s="159">
        <v>3.5</v>
      </c>
      <c r="B97" s="164" t="s">
        <v>52</v>
      </c>
      <c r="C97" s="165"/>
      <c r="D97" s="165"/>
      <c r="E97" s="166"/>
    </row>
    <row r="98" spans="1:5" ht="24" x14ac:dyDescent="0.2">
      <c r="A98" s="161"/>
      <c r="B98" s="23" t="s">
        <v>185</v>
      </c>
      <c r="C98" s="130">
        <v>0</v>
      </c>
      <c r="D98" s="27">
        <v>0</v>
      </c>
      <c r="E98" s="5">
        <v>0</v>
      </c>
    </row>
    <row r="99" spans="1:5" x14ac:dyDescent="0.2">
      <c r="A99" s="125">
        <v>3.6</v>
      </c>
      <c r="B99" s="10" t="s">
        <v>53</v>
      </c>
      <c r="C99" s="8">
        <v>0</v>
      </c>
      <c r="D99" s="27">
        <v>0</v>
      </c>
      <c r="E99" s="18">
        <f>C99</f>
        <v>0</v>
      </c>
    </row>
    <row r="100" spans="1:5" x14ac:dyDescent="0.2">
      <c r="A100" s="159">
        <v>3.7</v>
      </c>
      <c r="B100" s="176" t="s">
        <v>54</v>
      </c>
      <c r="C100" s="177"/>
      <c r="D100" s="177"/>
      <c r="E100" s="178"/>
    </row>
    <row r="101" spans="1:5" ht="60" x14ac:dyDescent="0.2">
      <c r="A101" s="161"/>
      <c r="B101" s="23" t="s">
        <v>186</v>
      </c>
      <c r="C101" s="130">
        <v>0</v>
      </c>
      <c r="D101" s="27">
        <v>0</v>
      </c>
      <c r="E101" s="5">
        <v>0</v>
      </c>
    </row>
    <row r="102" spans="1:5" x14ac:dyDescent="0.2">
      <c r="A102" s="159">
        <v>3.8</v>
      </c>
      <c r="B102" s="176" t="s">
        <v>55</v>
      </c>
      <c r="C102" s="177"/>
      <c r="D102" s="177"/>
      <c r="E102" s="178"/>
    </row>
    <row r="103" spans="1:5" ht="36" x14ac:dyDescent="0.2">
      <c r="A103" s="161"/>
      <c r="B103" s="23" t="s">
        <v>187</v>
      </c>
      <c r="C103" s="130">
        <v>0</v>
      </c>
      <c r="D103" s="27">
        <f>'[1]1.5 &amp; 3.8'!J21</f>
        <v>0</v>
      </c>
      <c r="E103" s="5">
        <f>D103</f>
        <v>0</v>
      </c>
    </row>
    <row r="104" spans="1:5" x14ac:dyDescent="0.2">
      <c r="A104" s="159">
        <v>3.9</v>
      </c>
      <c r="B104" s="176" t="s">
        <v>56</v>
      </c>
      <c r="C104" s="177"/>
      <c r="D104" s="177"/>
      <c r="E104" s="178"/>
    </row>
    <row r="105" spans="1:5" ht="36" x14ac:dyDescent="0.2">
      <c r="A105" s="160"/>
      <c r="B105" s="23" t="s">
        <v>188</v>
      </c>
      <c r="C105" s="130">
        <v>0</v>
      </c>
      <c r="D105" s="8">
        <v>0</v>
      </c>
      <c r="E105" s="5">
        <v>0</v>
      </c>
    </row>
    <row r="106" spans="1:5" ht="24" x14ac:dyDescent="0.2">
      <c r="A106" s="161"/>
      <c r="B106" s="23" t="s">
        <v>57</v>
      </c>
      <c r="C106" s="130">
        <v>0</v>
      </c>
      <c r="D106" s="27">
        <v>0</v>
      </c>
      <c r="E106" s="5">
        <v>0</v>
      </c>
    </row>
    <row r="107" spans="1:5" x14ac:dyDescent="0.2">
      <c r="A107" s="180">
        <v>3.1</v>
      </c>
      <c r="B107" s="183" t="s">
        <v>189</v>
      </c>
      <c r="C107" s="184"/>
      <c r="D107" s="184"/>
      <c r="E107" s="185"/>
    </row>
    <row r="108" spans="1:5" ht="36" x14ac:dyDescent="0.2">
      <c r="A108" s="181"/>
      <c r="B108" s="23" t="s">
        <v>58</v>
      </c>
      <c r="C108" s="12">
        <v>0</v>
      </c>
      <c r="D108" s="8">
        <v>0</v>
      </c>
      <c r="E108" s="5">
        <v>0</v>
      </c>
    </row>
    <row r="109" spans="1:5" ht="36" x14ac:dyDescent="0.2">
      <c r="A109" s="182"/>
      <c r="B109" s="23" t="s">
        <v>190</v>
      </c>
      <c r="C109" s="12">
        <v>0</v>
      </c>
      <c r="D109" s="27">
        <v>0</v>
      </c>
      <c r="E109" s="5">
        <v>0</v>
      </c>
    </row>
    <row r="110" spans="1:5" ht="12.75" thickBot="1" x14ac:dyDescent="0.25">
      <c r="A110" s="149">
        <v>3.11</v>
      </c>
      <c r="B110" s="150" t="s">
        <v>191</v>
      </c>
      <c r="C110" s="151">
        <f>SUM(C88:C109)</f>
        <v>0</v>
      </c>
      <c r="D110" s="151">
        <f>SUM(D88:D109)</f>
        <v>0</v>
      </c>
      <c r="E110" s="151">
        <f>SUM(E88:E109)</f>
        <v>0</v>
      </c>
    </row>
    <row r="111" spans="1:5" ht="12.75" thickBot="1" x14ac:dyDescent="0.25">
      <c r="A111" s="152">
        <v>3.12</v>
      </c>
      <c r="B111" s="153" t="s">
        <v>67</v>
      </c>
      <c r="C111" s="154">
        <f>C52-C86-C110</f>
        <v>46821321.714285716</v>
      </c>
      <c r="D111" s="154">
        <f>D52-D86-D110</f>
        <v>0</v>
      </c>
      <c r="E111" s="154">
        <f>E52-E86-E110</f>
        <v>37064644.257142857</v>
      </c>
    </row>
    <row r="112" spans="1:5" x14ac:dyDescent="0.2">
      <c r="A112" s="1" t="s">
        <v>59</v>
      </c>
    </row>
    <row r="113" spans="1:3" x14ac:dyDescent="0.2">
      <c r="A113" s="2" t="s">
        <v>60</v>
      </c>
    </row>
    <row r="114" spans="1:3" x14ac:dyDescent="0.2">
      <c r="A114" s="2" t="s">
        <v>61</v>
      </c>
      <c r="C114" s="73"/>
    </row>
    <row r="115" spans="1:3" x14ac:dyDescent="0.2">
      <c r="A115" s="2" t="s">
        <v>62</v>
      </c>
    </row>
    <row r="116" spans="1:3" ht="4.9000000000000004" customHeight="1" x14ac:dyDescent="0.2"/>
    <row r="117" spans="1:3" x14ac:dyDescent="0.2">
      <c r="A117" s="179" t="s">
        <v>118</v>
      </c>
      <c r="B117" s="179"/>
      <c r="C117" s="179"/>
    </row>
  </sheetData>
  <mergeCells count="40">
    <mergeCell ref="A117:C117"/>
    <mergeCell ref="A102:A103"/>
    <mergeCell ref="B102:E102"/>
    <mergeCell ref="A104:A106"/>
    <mergeCell ref="B104:E104"/>
    <mergeCell ref="A107:A109"/>
    <mergeCell ref="B107:E107"/>
    <mergeCell ref="A95:A96"/>
    <mergeCell ref="B95:E95"/>
    <mergeCell ref="A97:A98"/>
    <mergeCell ref="B97:E97"/>
    <mergeCell ref="A100:A101"/>
    <mergeCell ref="B100:E100"/>
    <mergeCell ref="A92:A94"/>
    <mergeCell ref="B92:E92"/>
    <mergeCell ref="A68:A79"/>
    <mergeCell ref="C73:C78"/>
    <mergeCell ref="D73:D78"/>
    <mergeCell ref="E73:E78"/>
    <mergeCell ref="A80:A85"/>
    <mergeCell ref="C81:C84"/>
    <mergeCell ref="D81:D84"/>
    <mergeCell ref="E81:E84"/>
    <mergeCell ref="A87:E87"/>
    <mergeCell ref="A88:A89"/>
    <mergeCell ref="B88:E88"/>
    <mergeCell ref="A90:A91"/>
    <mergeCell ref="B90:E90"/>
    <mergeCell ref="A58:A67"/>
    <mergeCell ref="A6:E6"/>
    <mergeCell ref="A10:A18"/>
    <mergeCell ref="A19:A23"/>
    <mergeCell ref="A25:A27"/>
    <mergeCell ref="A32:A33"/>
    <mergeCell ref="A36:A37"/>
    <mergeCell ref="A38:A40"/>
    <mergeCell ref="A41:A47"/>
    <mergeCell ref="A48:A51"/>
    <mergeCell ref="A53:E53"/>
    <mergeCell ref="A54:A57"/>
  </mergeCells>
  <printOptions horizontalCentered="1"/>
  <pageMargins left="0" right="0" top="0.29527559055118113" bottom="0" header="0" footer="0"/>
  <pageSetup paperSize="9" scale="75" fitToHeight="2" orientation="portrait" r:id="rId1"/>
  <rowBreaks count="1" manualBreakCount="1">
    <brk id="6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abSelected="1" view="pageBreakPreview" zoomScale="95" zoomScaleSheetLayoutView="95" workbookViewId="0">
      <selection activeCell="B7" sqref="B7:E10"/>
    </sheetView>
  </sheetViews>
  <sheetFormatPr defaultRowHeight="15.75" x14ac:dyDescent="0.25"/>
  <cols>
    <col min="1" max="1" width="3.42578125" style="109" customWidth="1"/>
    <col min="2" max="2" width="5" style="87" customWidth="1"/>
    <col min="3" max="3" width="13.7109375" style="87" customWidth="1"/>
    <col min="4" max="4" width="58.42578125" style="87" customWidth="1"/>
    <col min="5" max="5" width="14.7109375" style="87" customWidth="1"/>
    <col min="6" max="6" width="14.7109375" style="110" customWidth="1"/>
    <col min="7" max="7" width="0.85546875" style="87" customWidth="1"/>
    <col min="8" max="8" width="18.7109375" style="87" customWidth="1"/>
    <col min="9" max="201" width="9.140625" style="87"/>
    <col min="202" max="202" width="5" style="87" customWidth="1"/>
    <col min="203" max="203" width="6.7109375" style="87" customWidth="1"/>
    <col min="204" max="204" width="9.140625" style="87"/>
    <col min="205" max="205" width="13.85546875" style="87" customWidth="1"/>
    <col min="206" max="206" width="5.140625" style="87" customWidth="1"/>
    <col min="207" max="207" width="10.140625" style="87" customWidth="1"/>
    <col min="208" max="208" width="9.140625" style="87"/>
    <col min="209" max="209" width="17" style="87" customWidth="1"/>
    <col min="210" max="210" width="1.85546875" style="87" customWidth="1"/>
    <col min="211" max="211" width="15.7109375" style="87" customWidth="1"/>
    <col min="212" max="213" width="0" style="87" hidden="1" customWidth="1"/>
    <col min="214" max="215" width="11.5703125" style="87" bestFit="1" customWidth="1"/>
    <col min="216" max="457" width="9.140625" style="87"/>
    <col min="458" max="458" width="5" style="87" customWidth="1"/>
    <col min="459" max="459" width="6.7109375" style="87" customWidth="1"/>
    <col min="460" max="460" width="9.140625" style="87"/>
    <col min="461" max="461" width="13.85546875" style="87" customWidth="1"/>
    <col min="462" max="462" width="5.140625" style="87" customWidth="1"/>
    <col min="463" max="463" width="10.140625" style="87" customWidth="1"/>
    <col min="464" max="464" width="9.140625" style="87"/>
    <col min="465" max="465" width="17" style="87" customWidth="1"/>
    <col min="466" max="466" width="1.85546875" style="87" customWidth="1"/>
    <col min="467" max="467" width="15.7109375" style="87" customWidth="1"/>
    <col min="468" max="469" width="0" style="87" hidden="1" customWidth="1"/>
    <col min="470" max="471" width="11.5703125" style="87" bestFit="1" customWidth="1"/>
    <col min="472" max="713" width="9.140625" style="87"/>
    <col min="714" max="714" width="5" style="87" customWidth="1"/>
    <col min="715" max="715" width="6.7109375" style="87" customWidth="1"/>
    <col min="716" max="716" width="9.140625" style="87"/>
    <col min="717" max="717" width="13.85546875" style="87" customWidth="1"/>
    <col min="718" max="718" width="5.140625" style="87" customWidth="1"/>
    <col min="719" max="719" width="10.140625" style="87" customWidth="1"/>
    <col min="720" max="720" width="9.140625" style="87"/>
    <col min="721" max="721" width="17" style="87" customWidth="1"/>
    <col min="722" max="722" width="1.85546875" style="87" customWidth="1"/>
    <col min="723" max="723" width="15.7109375" style="87" customWidth="1"/>
    <col min="724" max="725" width="0" style="87" hidden="1" customWidth="1"/>
    <col min="726" max="727" width="11.5703125" style="87" bestFit="1" customWidth="1"/>
    <col min="728" max="969" width="9.140625" style="87"/>
    <col min="970" max="970" width="5" style="87" customWidth="1"/>
    <col min="971" max="971" width="6.7109375" style="87" customWidth="1"/>
    <col min="972" max="972" width="9.140625" style="87"/>
    <col min="973" max="973" width="13.85546875" style="87" customWidth="1"/>
    <col min="974" max="974" width="5.140625" style="87" customWidth="1"/>
    <col min="975" max="975" width="10.140625" style="87" customWidth="1"/>
    <col min="976" max="976" width="9.140625" style="87"/>
    <col min="977" max="977" width="17" style="87" customWidth="1"/>
    <col min="978" max="978" width="1.85546875" style="87" customWidth="1"/>
    <col min="979" max="979" width="15.7109375" style="87" customWidth="1"/>
    <col min="980" max="981" width="0" style="87" hidden="1" customWidth="1"/>
    <col min="982" max="983" width="11.5703125" style="87" bestFit="1" customWidth="1"/>
    <col min="984" max="1225" width="9.140625" style="87"/>
    <col min="1226" max="1226" width="5" style="87" customWidth="1"/>
    <col min="1227" max="1227" width="6.7109375" style="87" customWidth="1"/>
    <col min="1228" max="1228" width="9.140625" style="87"/>
    <col min="1229" max="1229" width="13.85546875" style="87" customWidth="1"/>
    <col min="1230" max="1230" width="5.140625" style="87" customWidth="1"/>
    <col min="1231" max="1231" width="10.140625" style="87" customWidth="1"/>
    <col min="1232" max="1232" width="9.140625" style="87"/>
    <col min="1233" max="1233" width="17" style="87" customWidth="1"/>
    <col min="1234" max="1234" width="1.85546875" style="87" customWidth="1"/>
    <col min="1235" max="1235" width="15.7109375" style="87" customWidth="1"/>
    <col min="1236" max="1237" width="0" style="87" hidden="1" customWidth="1"/>
    <col min="1238" max="1239" width="11.5703125" style="87" bestFit="1" customWidth="1"/>
    <col min="1240" max="1481" width="9.140625" style="87"/>
    <col min="1482" max="1482" width="5" style="87" customWidth="1"/>
    <col min="1483" max="1483" width="6.7109375" style="87" customWidth="1"/>
    <col min="1484" max="1484" width="9.140625" style="87"/>
    <col min="1485" max="1485" width="13.85546875" style="87" customWidth="1"/>
    <col min="1486" max="1486" width="5.140625" style="87" customWidth="1"/>
    <col min="1487" max="1487" width="10.140625" style="87" customWidth="1"/>
    <col min="1488" max="1488" width="9.140625" style="87"/>
    <col min="1489" max="1489" width="17" style="87" customWidth="1"/>
    <col min="1490" max="1490" width="1.85546875" style="87" customWidth="1"/>
    <col min="1491" max="1491" width="15.7109375" style="87" customWidth="1"/>
    <col min="1492" max="1493" width="0" style="87" hidden="1" customWidth="1"/>
    <col min="1494" max="1495" width="11.5703125" style="87" bestFit="1" customWidth="1"/>
    <col min="1496" max="1737" width="9.140625" style="87"/>
    <col min="1738" max="1738" width="5" style="87" customWidth="1"/>
    <col min="1739" max="1739" width="6.7109375" style="87" customWidth="1"/>
    <col min="1740" max="1740" width="9.140625" style="87"/>
    <col min="1741" max="1741" width="13.85546875" style="87" customWidth="1"/>
    <col min="1742" max="1742" width="5.140625" style="87" customWidth="1"/>
    <col min="1743" max="1743" width="10.140625" style="87" customWidth="1"/>
    <col min="1744" max="1744" width="9.140625" style="87"/>
    <col min="1745" max="1745" width="17" style="87" customWidth="1"/>
    <col min="1746" max="1746" width="1.85546875" style="87" customWidth="1"/>
    <col min="1747" max="1747" width="15.7109375" style="87" customWidth="1"/>
    <col min="1748" max="1749" width="0" style="87" hidden="1" customWidth="1"/>
    <col min="1750" max="1751" width="11.5703125" style="87" bestFit="1" customWidth="1"/>
    <col min="1752" max="1993" width="9.140625" style="87"/>
    <col min="1994" max="1994" width="5" style="87" customWidth="1"/>
    <col min="1995" max="1995" width="6.7109375" style="87" customWidth="1"/>
    <col min="1996" max="1996" width="9.140625" style="87"/>
    <col min="1997" max="1997" width="13.85546875" style="87" customWidth="1"/>
    <col min="1998" max="1998" width="5.140625" style="87" customWidth="1"/>
    <col min="1999" max="1999" width="10.140625" style="87" customWidth="1"/>
    <col min="2000" max="2000" width="9.140625" style="87"/>
    <col min="2001" max="2001" width="17" style="87" customWidth="1"/>
    <col min="2002" max="2002" width="1.85546875" style="87" customWidth="1"/>
    <col min="2003" max="2003" width="15.7109375" style="87" customWidth="1"/>
    <col min="2004" max="2005" width="0" style="87" hidden="1" customWidth="1"/>
    <col min="2006" max="2007" width="11.5703125" style="87" bestFit="1" customWidth="1"/>
    <col min="2008" max="2249" width="9.140625" style="87"/>
    <col min="2250" max="2250" width="5" style="87" customWidth="1"/>
    <col min="2251" max="2251" width="6.7109375" style="87" customWidth="1"/>
    <col min="2252" max="2252" width="9.140625" style="87"/>
    <col min="2253" max="2253" width="13.85546875" style="87" customWidth="1"/>
    <col min="2254" max="2254" width="5.140625" style="87" customWidth="1"/>
    <col min="2255" max="2255" width="10.140625" style="87" customWidth="1"/>
    <col min="2256" max="2256" width="9.140625" style="87"/>
    <col min="2257" max="2257" width="17" style="87" customWidth="1"/>
    <col min="2258" max="2258" width="1.85546875" style="87" customWidth="1"/>
    <col min="2259" max="2259" width="15.7109375" style="87" customWidth="1"/>
    <col min="2260" max="2261" width="0" style="87" hidden="1" customWidth="1"/>
    <col min="2262" max="2263" width="11.5703125" style="87" bestFit="1" customWidth="1"/>
    <col min="2264" max="2505" width="9.140625" style="87"/>
    <col min="2506" max="2506" width="5" style="87" customWidth="1"/>
    <col min="2507" max="2507" width="6.7109375" style="87" customWidth="1"/>
    <col min="2508" max="2508" width="9.140625" style="87"/>
    <col min="2509" max="2509" width="13.85546875" style="87" customWidth="1"/>
    <col min="2510" max="2510" width="5.140625" style="87" customWidth="1"/>
    <col min="2511" max="2511" width="10.140625" style="87" customWidth="1"/>
    <col min="2512" max="2512" width="9.140625" style="87"/>
    <col min="2513" max="2513" width="17" style="87" customWidth="1"/>
    <col min="2514" max="2514" width="1.85546875" style="87" customWidth="1"/>
    <col min="2515" max="2515" width="15.7109375" style="87" customWidth="1"/>
    <col min="2516" max="2517" width="0" style="87" hidden="1" customWidth="1"/>
    <col min="2518" max="2519" width="11.5703125" style="87" bestFit="1" customWidth="1"/>
    <col min="2520" max="2761" width="9.140625" style="87"/>
    <col min="2762" max="2762" width="5" style="87" customWidth="1"/>
    <col min="2763" max="2763" width="6.7109375" style="87" customWidth="1"/>
    <col min="2764" max="2764" width="9.140625" style="87"/>
    <col min="2765" max="2765" width="13.85546875" style="87" customWidth="1"/>
    <col min="2766" max="2766" width="5.140625" style="87" customWidth="1"/>
    <col min="2767" max="2767" width="10.140625" style="87" customWidth="1"/>
    <col min="2768" max="2768" width="9.140625" style="87"/>
    <col min="2769" max="2769" width="17" style="87" customWidth="1"/>
    <col min="2770" max="2770" width="1.85546875" style="87" customWidth="1"/>
    <col min="2771" max="2771" width="15.7109375" style="87" customWidth="1"/>
    <col min="2772" max="2773" width="0" style="87" hidden="1" customWidth="1"/>
    <col min="2774" max="2775" width="11.5703125" style="87" bestFit="1" customWidth="1"/>
    <col min="2776" max="3017" width="9.140625" style="87"/>
    <col min="3018" max="3018" width="5" style="87" customWidth="1"/>
    <col min="3019" max="3019" width="6.7109375" style="87" customWidth="1"/>
    <col min="3020" max="3020" width="9.140625" style="87"/>
    <col min="3021" max="3021" width="13.85546875" style="87" customWidth="1"/>
    <col min="3022" max="3022" width="5.140625" style="87" customWidth="1"/>
    <col min="3023" max="3023" width="10.140625" style="87" customWidth="1"/>
    <col min="3024" max="3024" width="9.140625" style="87"/>
    <col min="3025" max="3025" width="17" style="87" customWidth="1"/>
    <col min="3026" max="3026" width="1.85546875" style="87" customWidth="1"/>
    <col min="3027" max="3027" width="15.7109375" style="87" customWidth="1"/>
    <col min="3028" max="3029" width="0" style="87" hidden="1" customWidth="1"/>
    <col min="3030" max="3031" width="11.5703125" style="87" bestFit="1" customWidth="1"/>
    <col min="3032" max="3273" width="9.140625" style="87"/>
    <col min="3274" max="3274" width="5" style="87" customWidth="1"/>
    <col min="3275" max="3275" width="6.7109375" style="87" customWidth="1"/>
    <col min="3276" max="3276" width="9.140625" style="87"/>
    <col min="3277" max="3277" width="13.85546875" style="87" customWidth="1"/>
    <col min="3278" max="3278" width="5.140625" style="87" customWidth="1"/>
    <col min="3279" max="3279" width="10.140625" style="87" customWidth="1"/>
    <col min="3280" max="3280" width="9.140625" style="87"/>
    <col min="3281" max="3281" width="17" style="87" customWidth="1"/>
    <col min="3282" max="3282" width="1.85546875" style="87" customWidth="1"/>
    <col min="3283" max="3283" width="15.7109375" style="87" customWidth="1"/>
    <col min="3284" max="3285" width="0" style="87" hidden="1" customWidth="1"/>
    <col min="3286" max="3287" width="11.5703125" style="87" bestFit="1" customWidth="1"/>
    <col min="3288" max="3529" width="9.140625" style="87"/>
    <col min="3530" max="3530" width="5" style="87" customWidth="1"/>
    <col min="3531" max="3531" width="6.7109375" style="87" customWidth="1"/>
    <col min="3532" max="3532" width="9.140625" style="87"/>
    <col min="3533" max="3533" width="13.85546875" style="87" customWidth="1"/>
    <col min="3534" max="3534" width="5.140625" style="87" customWidth="1"/>
    <col min="3535" max="3535" width="10.140625" style="87" customWidth="1"/>
    <col min="3536" max="3536" width="9.140625" style="87"/>
    <col min="3537" max="3537" width="17" style="87" customWidth="1"/>
    <col min="3538" max="3538" width="1.85546875" style="87" customWidth="1"/>
    <col min="3539" max="3539" width="15.7109375" style="87" customWidth="1"/>
    <col min="3540" max="3541" width="0" style="87" hidden="1" customWidth="1"/>
    <col min="3542" max="3543" width="11.5703125" style="87" bestFit="1" customWidth="1"/>
    <col min="3544" max="3785" width="9.140625" style="87"/>
    <col min="3786" max="3786" width="5" style="87" customWidth="1"/>
    <col min="3787" max="3787" width="6.7109375" style="87" customWidth="1"/>
    <col min="3788" max="3788" width="9.140625" style="87"/>
    <col min="3789" max="3789" width="13.85546875" style="87" customWidth="1"/>
    <col min="3790" max="3790" width="5.140625" style="87" customWidth="1"/>
    <col min="3791" max="3791" width="10.140625" style="87" customWidth="1"/>
    <col min="3792" max="3792" width="9.140625" style="87"/>
    <col min="3793" max="3793" width="17" style="87" customWidth="1"/>
    <col min="3794" max="3794" width="1.85546875" style="87" customWidth="1"/>
    <col min="3795" max="3795" width="15.7109375" style="87" customWidth="1"/>
    <col min="3796" max="3797" width="0" style="87" hidden="1" customWidth="1"/>
    <col min="3798" max="3799" width="11.5703125" style="87" bestFit="1" customWidth="1"/>
    <col min="3800" max="4041" width="9.140625" style="87"/>
    <col min="4042" max="4042" width="5" style="87" customWidth="1"/>
    <col min="4043" max="4043" width="6.7109375" style="87" customWidth="1"/>
    <col min="4044" max="4044" width="9.140625" style="87"/>
    <col min="4045" max="4045" width="13.85546875" style="87" customWidth="1"/>
    <col min="4046" max="4046" width="5.140625" style="87" customWidth="1"/>
    <col min="4047" max="4047" width="10.140625" style="87" customWidth="1"/>
    <col min="4048" max="4048" width="9.140625" style="87"/>
    <col min="4049" max="4049" width="17" style="87" customWidth="1"/>
    <col min="4050" max="4050" width="1.85546875" style="87" customWidth="1"/>
    <col min="4051" max="4051" width="15.7109375" style="87" customWidth="1"/>
    <col min="4052" max="4053" width="0" style="87" hidden="1" customWidth="1"/>
    <col min="4054" max="4055" width="11.5703125" style="87" bestFit="1" customWidth="1"/>
    <col min="4056" max="4297" width="9.140625" style="87"/>
    <col min="4298" max="4298" width="5" style="87" customWidth="1"/>
    <col min="4299" max="4299" width="6.7109375" style="87" customWidth="1"/>
    <col min="4300" max="4300" width="9.140625" style="87"/>
    <col min="4301" max="4301" width="13.85546875" style="87" customWidth="1"/>
    <col min="4302" max="4302" width="5.140625" style="87" customWidth="1"/>
    <col min="4303" max="4303" width="10.140625" style="87" customWidth="1"/>
    <col min="4304" max="4304" width="9.140625" style="87"/>
    <col min="4305" max="4305" width="17" style="87" customWidth="1"/>
    <col min="4306" max="4306" width="1.85546875" style="87" customWidth="1"/>
    <col min="4307" max="4307" width="15.7109375" style="87" customWidth="1"/>
    <col min="4308" max="4309" width="0" style="87" hidden="1" customWidth="1"/>
    <col min="4310" max="4311" width="11.5703125" style="87" bestFit="1" customWidth="1"/>
    <col min="4312" max="4553" width="9.140625" style="87"/>
    <col min="4554" max="4554" width="5" style="87" customWidth="1"/>
    <col min="4555" max="4555" width="6.7109375" style="87" customWidth="1"/>
    <col min="4556" max="4556" width="9.140625" style="87"/>
    <col min="4557" max="4557" width="13.85546875" style="87" customWidth="1"/>
    <col min="4558" max="4558" width="5.140625" style="87" customWidth="1"/>
    <col min="4559" max="4559" width="10.140625" style="87" customWidth="1"/>
    <col min="4560" max="4560" width="9.140625" style="87"/>
    <col min="4561" max="4561" width="17" style="87" customWidth="1"/>
    <col min="4562" max="4562" width="1.85546875" style="87" customWidth="1"/>
    <col min="4563" max="4563" width="15.7109375" style="87" customWidth="1"/>
    <col min="4564" max="4565" width="0" style="87" hidden="1" customWidth="1"/>
    <col min="4566" max="4567" width="11.5703125" style="87" bestFit="1" customWidth="1"/>
    <col min="4568" max="4809" width="9.140625" style="87"/>
    <col min="4810" max="4810" width="5" style="87" customWidth="1"/>
    <col min="4811" max="4811" width="6.7109375" style="87" customWidth="1"/>
    <col min="4812" max="4812" width="9.140625" style="87"/>
    <col min="4813" max="4813" width="13.85546875" style="87" customWidth="1"/>
    <col min="4814" max="4814" width="5.140625" style="87" customWidth="1"/>
    <col min="4815" max="4815" width="10.140625" style="87" customWidth="1"/>
    <col min="4816" max="4816" width="9.140625" style="87"/>
    <col min="4817" max="4817" width="17" style="87" customWidth="1"/>
    <col min="4818" max="4818" width="1.85546875" style="87" customWidth="1"/>
    <col min="4819" max="4819" width="15.7109375" style="87" customWidth="1"/>
    <col min="4820" max="4821" width="0" style="87" hidden="1" customWidth="1"/>
    <col min="4822" max="4823" width="11.5703125" style="87" bestFit="1" customWidth="1"/>
    <col min="4824" max="5065" width="9.140625" style="87"/>
    <col min="5066" max="5066" width="5" style="87" customWidth="1"/>
    <col min="5067" max="5067" width="6.7109375" style="87" customWidth="1"/>
    <col min="5068" max="5068" width="9.140625" style="87"/>
    <col min="5069" max="5069" width="13.85546875" style="87" customWidth="1"/>
    <col min="5070" max="5070" width="5.140625" style="87" customWidth="1"/>
    <col min="5071" max="5071" width="10.140625" style="87" customWidth="1"/>
    <col min="5072" max="5072" width="9.140625" style="87"/>
    <col min="5073" max="5073" width="17" style="87" customWidth="1"/>
    <col min="5074" max="5074" width="1.85546875" style="87" customWidth="1"/>
    <col min="5075" max="5075" width="15.7109375" style="87" customWidth="1"/>
    <col min="5076" max="5077" width="0" style="87" hidden="1" customWidth="1"/>
    <col min="5078" max="5079" width="11.5703125" style="87" bestFit="1" customWidth="1"/>
    <col min="5080" max="5321" width="9.140625" style="87"/>
    <col min="5322" max="5322" width="5" style="87" customWidth="1"/>
    <col min="5323" max="5323" width="6.7109375" style="87" customWidth="1"/>
    <col min="5324" max="5324" width="9.140625" style="87"/>
    <col min="5325" max="5325" width="13.85546875" style="87" customWidth="1"/>
    <col min="5326" max="5326" width="5.140625" style="87" customWidth="1"/>
    <col min="5327" max="5327" width="10.140625" style="87" customWidth="1"/>
    <col min="5328" max="5328" width="9.140625" style="87"/>
    <col min="5329" max="5329" width="17" style="87" customWidth="1"/>
    <col min="5330" max="5330" width="1.85546875" style="87" customWidth="1"/>
    <col min="5331" max="5331" width="15.7109375" style="87" customWidth="1"/>
    <col min="5332" max="5333" width="0" style="87" hidden="1" customWidth="1"/>
    <col min="5334" max="5335" width="11.5703125" style="87" bestFit="1" customWidth="1"/>
    <col min="5336" max="5577" width="9.140625" style="87"/>
    <col min="5578" max="5578" width="5" style="87" customWidth="1"/>
    <col min="5579" max="5579" width="6.7109375" style="87" customWidth="1"/>
    <col min="5580" max="5580" width="9.140625" style="87"/>
    <col min="5581" max="5581" width="13.85546875" style="87" customWidth="1"/>
    <col min="5582" max="5582" width="5.140625" style="87" customWidth="1"/>
    <col min="5583" max="5583" width="10.140625" style="87" customWidth="1"/>
    <col min="5584" max="5584" width="9.140625" style="87"/>
    <col min="5585" max="5585" width="17" style="87" customWidth="1"/>
    <col min="5586" max="5586" width="1.85546875" style="87" customWidth="1"/>
    <col min="5587" max="5587" width="15.7109375" style="87" customWidth="1"/>
    <col min="5588" max="5589" width="0" style="87" hidden="1" customWidth="1"/>
    <col min="5590" max="5591" width="11.5703125" style="87" bestFit="1" customWidth="1"/>
    <col min="5592" max="5833" width="9.140625" style="87"/>
    <col min="5834" max="5834" width="5" style="87" customWidth="1"/>
    <col min="5835" max="5835" width="6.7109375" style="87" customWidth="1"/>
    <col min="5836" max="5836" width="9.140625" style="87"/>
    <col min="5837" max="5837" width="13.85546875" style="87" customWidth="1"/>
    <col min="5838" max="5838" width="5.140625" style="87" customWidth="1"/>
    <col min="5839" max="5839" width="10.140625" style="87" customWidth="1"/>
    <col min="5840" max="5840" width="9.140625" style="87"/>
    <col min="5841" max="5841" width="17" style="87" customWidth="1"/>
    <col min="5842" max="5842" width="1.85546875" style="87" customWidth="1"/>
    <col min="5843" max="5843" width="15.7109375" style="87" customWidth="1"/>
    <col min="5844" max="5845" width="0" style="87" hidden="1" customWidth="1"/>
    <col min="5846" max="5847" width="11.5703125" style="87" bestFit="1" customWidth="1"/>
    <col min="5848" max="6089" width="9.140625" style="87"/>
    <col min="6090" max="6090" width="5" style="87" customWidth="1"/>
    <col min="6091" max="6091" width="6.7109375" style="87" customWidth="1"/>
    <col min="6092" max="6092" width="9.140625" style="87"/>
    <col min="6093" max="6093" width="13.85546875" style="87" customWidth="1"/>
    <col min="6094" max="6094" width="5.140625" style="87" customWidth="1"/>
    <col min="6095" max="6095" width="10.140625" style="87" customWidth="1"/>
    <col min="6096" max="6096" width="9.140625" style="87"/>
    <col min="6097" max="6097" width="17" style="87" customWidth="1"/>
    <col min="6098" max="6098" width="1.85546875" style="87" customWidth="1"/>
    <col min="6099" max="6099" width="15.7109375" style="87" customWidth="1"/>
    <col min="6100" max="6101" width="0" style="87" hidden="1" customWidth="1"/>
    <col min="6102" max="6103" width="11.5703125" style="87" bestFit="1" customWidth="1"/>
    <col min="6104" max="6345" width="9.140625" style="87"/>
    <col min="6346" max="6346" width="5" style="87" customWidth="1"/>
    <col min="6347" max="6347" width="6.7109375" style="87" customWidth="1"/>
    <col min="6348" max="6348" width="9.140625" style="87"/>
    <col min="6349" max="6349" width="13.85546875" style="87" customWidth="1"/>
    <col min="6350" max="6350" width="5.140625" style="87" customWidth="1"/>
    <col min="6351" max="6351" width="10.140625" style="87" customWidth="1"/>
    <col min="6352" max="6352" width="9.140625" style="87"/>
    <col min="6353" max="6353" width="17" style="87" customWidth="1"/>
    <col min="6354" max="6354" width="1.85546875" style="87" customWidth="1"/>
    <col min="6355" max="6355" width="15.7109375" style="87" customWidth="1"/>
    <col min="6356" max="6357" width="0" style="87" hidden="1" customWidth="1"/>
    <col min="6358" max="6359" width="11.5703125" style="87" bestFit="1" customWidth="1"/>
    <col min="6360" max="6601" width="9.140625" style="87"/>
    <col min="6602" max="6602" width="5" style="87" customWidth="1"/>
    <col min="6603" max="6603" width="6.7109375" style="87" customWidth="1"/>
    <col min="6604" max="6604" width="9.140625" style="87"/>
    <col min="6605" max="6605" width="13.85546875" style="87" customWidth="1"/>
    <col min="6606" max="6606" width="5.140625" style="87" customWidth="1"/>
    <col min="6607" max="6607" width="10.140625" style="87" customWidth="1"/>
    <col min="6608" max="6608" width="9.140625" style="87"/>
    <col min="6609" max="6609" width="17" style="87" customWidth="1"/>
    <col min="6610" max="6610" width="1.85546875" style="87" customWidth="1"/>
    <col min="6611" max="6611" width="15.7109375" style="87" customWidth="1"/>
    <col min="6612" max="6613" width="0" style="87" hidden="1" customWidth="1"/>
    <col min="6614" max="6615" width="11.5703125" style="87" bestFit="1" customWidth="1"/>
    <col min="6616" max="6857" width="9.140625" style="87"/>
    <col min="6858" max="6858" width="5" style="87" customWidth="1"/>
    <col min="6859" max="6859" width="6.7109375" style="87" customWidth="1"/>
    <col min="6860" max="6860" width="9.140625" style="87"/>
    <col min="6861" max="6861" width="13.85546875" style="87" customWidth="1"/>
    <col min="6862" max="6862" width="5.140625" style="87" customWidth="1"/>
    <col min="6863" max="6863" width="10.140625" style="87" customWidth="1"/>
    <col min="6864" max="6864" width="9.140625" style="87"/>
    <col min="6865" max="6865" width="17" style="87" customWidth="1"/>
    <col min="6866" max="6866" width="1.85546875" style="87" customWidth="1"/>
    <col min="6867" max="6867" width="15.7109375" style="87" customWidth="1"/>
    <col min="6868" max="6869" width="0" style="87" hidden="1" customWidth="1"/>
    <col min="6870" max="6871" width="11.5703125" style="87" bestFit="1" customWidth="1"/>
    <col min="6872" max="7113" width="9.140625" style="87"/>
    <col min="7114" max="7114" width="5" style="87" customWidth="1"/>
    <col min="7115" max="7115" width="6.7109375" style="87" customWidth="1"/>
    <col min="7116" max="7116" width="9.140625" style="87"/>
    <col min="7117" max="7117" width="13.85546875" style="87" customWidth="1"/>
    <col min="7118" max="7118" width="5.140625" style="87" customWidth="1"/>
    <col min="7119" max="7119" width="10.140625" style="87" customWidth="1"/>
    <col min="7120" max="7120" width="9.140625" style="87"/>
    <col min="7121" max="7121" width="17" style="87" customWidth="1"/>
    <col min="7122" max="7122" width="1.85546875" style="87" customWidth="1"/>
    <col min="7123" max="7123" width="15.7109375" style="87" customWidth="1"/>
    <col min="7124" max="7125" width="0" style="87" hidden="1" customWidth="1"/>
    <col min="7126" max="7127" width="11.5703125" style="87" bestFit="1" customWidth="1"/>
    <col min="7128" max="7369" width="9.140625" style="87"/>
    <col min="7370" max="7370" width="5" style="87" customWidth="1"/>
    <col min="7371" max="7371" width="6.7109375" style="87" customWidth="1"/>
    <col min="7372" max="7372" width="9.140625" style="87"/>
    <col min="7373" max="7373" width="13.85546875" style="87" customWidth="1"/>
    <col min="7374" max="7374" width="5.140625" style="87" customWidth="1"/>
    <col min="7375" max="7375" width="10.140625" style="87" customWidth="1"/>
    <col min="7376" max="7376" width="9.140625" style="87"/>
    <col min="7377" max="7377" width="17" style="87" customWidth="1"/>
    <col min="7378" max="7378" width="1.85546875" style="87" customWidth="1"/>
    <col min="7379" max="7379" width="15.7109375" style="87" customWidth="1"/>
    <col min="7380" max="7381" width="0" style="87" hidden="1" customWidth="1"/>
    <col min="7382" max="7383" width="11.5703125" style="87" bestFit="1" customWidth="1"/>
    <col min="7384" max="7625" width="9.140625" style="87"/>
    <col min="7626" max="7626" width="5" style="87" customWidth="1"/>
    <col min="7627" max="7627" width="6.7109375" style="87" customWidth="1"/>
    <col min="7628" max="7628" width="9.140625" style="87"/>
    <col min="7629" max="7629" width="13.85546875" style="87" customWidth="1"/>
    <col min="7630" max="7630" width="5.140625" style="87" customWidth="1"/>
    <col min="7631" max="7631" width="10.140625" style="87" customWidth="1"/>
    <col min="7632" max="7632" width="9.140625" style="87"/>
    <col min="7633" max="7633" width="17" style="87" customWidth="1"/>
    <col min="7634" max="7634" width="1.85546875" style="87" customWidth="1"/>
    <col min="7635" max="7635" width="15.7109375" style="87" customWidth="1"/>
    <col min="7636" max="7637" width="0" style="87" hidden="1" customWidth="1"/>
    <col min="7638" max="7639" width="11.5703125" style="87" bestFit="1" customWidth="1"/>
    <col min="7640" max="7881" width="9.140625" style="87"/>
    <col min="7882" max="7882" width="5" style="87" customWidth="1"/>
    <col min="7883" max="7883" width="6.7109375" style="87" customWidth="1"/>
    <col min="7884" max="7884" width="9.140625" style="87"/>
    <col min="7885" max="7885" width="13.85546875" style="87" customWidth="1"/>
    <col min="7886" max="7886" width="5.140625" style="87" customWidth="1"/>
    <col min="7887" max="7887" width="10.140625" style="87" customWidth="1"/>
    <col min="7888" max="7888" width="9.140625" style="87"/>
    <col min="7889" max="7889" width="17" style="87" customWidth="1"/>
    <col min="7890" max="7890" width="1.85546875" style="87" customWidth="1"/>
    <col min="7891" max="7891" width="15.7109375" style="87" customWidth="1"/>
    <col min="7892" max="7893" width="0" style="87" hidden="1" customWidth="1"/>
    <col min="7894" max="7895" width="11.5703125" style="87" bestFit="1" customWidth="1"/>
    <col min="7896" max="8137" width="9.140625" style="87"/>
    <col min="8138" max="8138" width="5" style="87" customWidth="1"/>
    <col min="8139" max="8139" width="6.7109375" style="87" customWidth="1"/>
    <col min="8140" max="8140" width="9.140625" style="87"/>
    <col min="8141" max="8141" width="13.85546875" style="87" customWidth="1"/>
    <col min="8142" max="8142" width="5.140625" style="87" customWidth="1"/>
    <col min="8143" max="8143" width="10.140625" style="87" customWidth="1"/>
    <col min="8144" max="8144" width="9.140625" style="87"/>
    <col min="8145" max="8145" width="17" style="87" customWidth="1"/>
    <col min="8146" max="8146" width="1.85546875" style="87" customWidth="1"/>
    <col min="8147" max="8147" width="15.7109375" style="87" customWidth="1"/>
    <col min="8148" max="8149" width="0" style="87" hidden="1" customWidth="1"/>
    <col min="8150" max="8151" width="11.5703125" style="87" bestFit="1" customWidth="1"/>
    <col min="8152" max="8393" width="9.140625" style="87"/>
    <col min="8394" max="8394" width="5" style="87" customWidth="1"/>
    <col min="8395" max="8395" width="6.7109375" style="87" customWidth="1"/>
    <col min="8396" max="8396" width="9.140625" style="87"/>
    <col min="8397" max="8397" width="13.85546875" style="87" customWidth="1"/>
    <col min="8398" max="8398" width="5.140625" style="87" customWidth="1"/>
    <col min="8399" max="8399" width="10.140625" style="87" customWidth="1"/>
    <col min="8400" max="8400" width="9.140625" style="87"/>
    <col min="8401" max="8401" width="17" style="87" customWidth="1"/>
    <col min="8402" max="8402" width="1.85546875" style="87" customWidth="1"/>
    <col min="8403" max="8403" width="15.7109375" style="87" customWidth="1"/>
    <col min="8404" max="8405" width="0" style="87" hidden="1" customWidth="1"/>
    <col min="8406" max="8407" width="11.5703125" style="87" bestFit="1" customWidth="1"/>
    <col min="8408" max="8649" width="9.140625" style="87"/>
    <col min="8650" max="8650" width="5" style="87" customWidth="1"/>
    <col min="8651" max="8651" width="6.7109375" style="87" customWidth="1"/>
    <col min="8652" max="8652" width="9.140625" style="87"/>
    <col min="8653" max="8653" width="13.85546875" style="87" customWidth="1"/>
    <col min="8654" max="8654" width="5.140625" style="87" customWidth="1"/>
    <col min="8655" max="8655" width="10.140625" style="87" customWidth="1"/>
    <col min="8656" max="8656" width="9.140625" style="87"/>
    <col min="8657" max="8657" width="17" style="87" customWidth="1"/>
    <col min="8658" max="8658" width="1.85546875" style="87" customWidth="1"/>
    <col min="8659" max="8659" width="15.7109375" style="87" customWidth="1"/>
    <col min="8660" max="8661" width="0" style="87" hidden="1" customWidth="1"/>
    <col min="8662" max="8663" width="11.5703125" style="87" bestFit="1" customWidth="1"/>
    <col min="8664" max="8905" width="9.140625" style="87"/>
    <col min="8906" max="8906" width="5" style="87" customWidth="1"/>
    <col min="8907" max="8907" width="6.7109375" style="87" customWidth="1"/>
    <col min="8908" max="8908" width="9.140625" style="87"/>
    <col min="8909" max="8909" width="13.85546875" style="87" customWidth="1"/>
    <col min="8910" max="8910" width="5.140625" style="87" customWidth="1"/>
    <col min="8911" max="8911" width="10.140625" style="87" customWidth="1"/>
    <col min="8912" max="8912" width="9.140625" style="87"/>
    <col min="8913" max="8913" width="17" style="87" customWidth="1"/>
    <col min="8914" max="8914" width="1.85546875" style="87" customWidth="1"/>
    <col min="8915" max="8915" width="15.7109375" style="87" customWidth="1"/>
    <col min="8916" max="8917" width="0" style="87" hidden="1" customWidth="1"/>
    <col min="8918" max="8919" width="11.5703125" style="87" bestFit="1" customWidth="1"/>
    <col min="8920" max="9161" width="9.140625" style="87"/>
    <col min="9162" max="9162" width="5" style="87" customWidth="1"/>
    <col min="9163" max="9163" width="6.7109375" style="87" customWidth="1"/>
    <col min="9164" max="9164" width="9.140625" style="87"/>
    <col min="9165" max="9165" width="13.85546875" style="87" customWidth="1"/>
    <col min="9166" max="9166" width="5.140625" style="87" customWidth="1"/>
    <col min="9167" max="9167" width="10.140625" style="87" customWidth="1"/>
    <col min="9168" max="9168" width="9.140625" style="87"/>
    <col min="9169" max="9169" width="17" style="87" customWidth="1"/>
    <col min="9170" max="9170" width="1.85546875" style="87" customWidth="1"/>
    <col min="9171" max="9171" width="15.7109375" style="87" customWidth="1"/>
    <col min="9172" max="9173" width="0" style="87" hidden="1" customWidth="1"/>
    <col min="9174" max="9175" width="11.5703125" style="87" bestFit="1" customWidth="1"/>
    <col min="9176" max="9417" width="9.140625" style="87"/>
    <col min="9418" max="9418" width="5" style="87" customWidth="1"/>
    <col min="9419" max="9419" width="6.7109375" style="87" customWidth="1"/>
    <col min="9420" max="9420" width="9.140625" style="87"/>
    <col min="9421" max="9421" width="13.85546875" style="87" customWidth="1"/>
    <col min="9422" max="9422" width="5.140625" style="87" customWidth="1"/>
    <col min="9423" max="9423" width="10.140625" style="87" customWidth="1"/>
    <col min="9424" max="9424" width="9.140625" style="87"/>
    <col min="9425" max="9425" width="17" style="87" customWidth="1"/>
    <col min="9426" max="9426" width="1.85546875" style="87" customWidth="1"/>
    <col min="9427" max="9427" width="15.7109375" style="87" customWidth="1"/>
    <col min="9428" max="9429" width="0" style="87" hidden="1" customWidth="1"/>
    <col min="9430" max="9431" width="11.5703125" style="87" bestFit="1" customWidth="1"/>
    <col min="9432" max="9673" width="9.140625" style="87"/>
    <col min="9674" max="9674" width="5" style="87" customWidth="1"/>
    <col min="9675" max="9675" width="6.7109375" style="87" customWidth="1"/>
    <col min="9676" max="9676" width="9.140625" style="87"/>
    <col min="9677" max="9677" width="13.85546875" style="87" customWidth="1"/>
    <col min="9678" max="9678" width="5.140625" style="87" customWidth="1"/>
    <col min="9679" max="9679" width="10.140625" style="87" customWidth="1"/>
    <col min="9680" max="9680" width="9.140625" style="87"/>
    <col min="9681" max="9681" width="17" style="87" customWidth="1"/>
    <col min="9682" max="9682" width="1.85546875" style="87" customWidth="1"/>
    <col min="9683" max="9683" width="15.7109375" style="87" customWidth="1"/>
    <col min="9684" max="9685" width="0" style="87" hidden="1" customWidth="1"/>
    <col min="9686" max="9687" width="11.5703125" style="87" bestFit="1" customWidth="1"/>
    <col min="9688" max="9929" width="9.140625" style="87"/>
    <col min="9930" max="9930" width="5" style="87" customWidth="1"/>
    <col min="9931" max="9931" width="6.7109375" style="87" customWidth="1"/>
    <col min="9932" max="9932" width="9.140625" style="87"/>
    <col min="9933" max="9933" width="13.85546875" style="87" customWidth="1"/>
    <col min="9934" max="9934" width="5.140625" style="87" customWidth="1"/>
    <col min="9935" max="9935" width="10.140625" style="87" customWidth="1"/>
    <col min="9936" max="9936" width="9.140625" style="87"/>
    <col min="9937" max="9937" width="17" style="87" customWidth="1"/>
    <col min="9938" max="9938" width="1.85546875" style="87" customWidth="1"/>
    <col min="9939" max="9939" width="15.7109375" style="87" customWidth="1"/>
    <col min="9940" max="9941" width="0" style="87" hidden="1" customWidth="1"/>
    <col min="9942" max="9943" width="11.5703125" style="87" bestFit="1" customWidth="1"/>
    <col min="9944" max="10185" width="9.140625" style="87"/>
    <col min="10186" max="10186" width="5" style="87" customWidth="1"/>
    <col min="10187" max="10187" width="6.7109375" style="87" customWidth="1"/>
    <col min="10188" max="10188" width="9.140625" style="87"/>
    <col min="10189" max="10189" width="13.85546875" style="87" customWidth="1"/>
    <col min="10190" max="10190" width="5.140625" style="87" customWidth="1"/>
    <col min="10191" max="10191" width="10.140625" style="87" customWidth="1"/>
    <col min="10192" max="10192" width="9.140625" style="87"/>
    <col min="10193" max="10193" width="17" style="87" customWidth="1"/>
    <col min="10194" max="10194" width="1.85546875" style="87" customWidth="1"/>
    <col min="10195" max="10195" width="15.7109375" style="87" customWidth="1"/>
    <col min="10196" max="10197" width="0" style="87" hidden="1" customWidth="1"/>
    <col min="10198" max="10199" width="11.5703125" style="87" bestFit="1" customWidth="1"/>
    <col min="10200" max="10441" width="9.140625" style="87"/>
    <col min="10442" max="10442" width="5" style="87" customWidth="1"/>
    <col min="10443" max="10443" width="6.7109375" style="87" customWidth="1"/>
    <col min="10444" max="10444" width="9.140625" style="87"/>
    <col min="10445" max="10445" width="13.85546875" style="87" customWidth="1"/>
    <col min="10446" max="10446" width="5.140625" style="87" customWidth="1"/>
    <col min="10447" max="10447" width="10.140625" style="87" customWidth="1"/>
    <col min="10448" max="10448" width="9.140625" style="87"/>
    <col min="10449" max="10449" width="17" style="87" customWidth="1"/>
    <col min="10450" max="10450" width="1.85546875" style="87" customWidth="1"/>
    <col min="10451" max="10451" width="15.7109375" style="87" customWidth="1"/>
    <col min="10452" max="10453" width="0" style="87" hidden="1" customWidth="1"/>
    <col min="10454" max="10455" width="11.5703125" style="87" bestFit="1" customWidth="1"/>
    <col min="10456" max="10697" width="9.140625" style="87"/>
    <col min="10698" max="10698" width="5" style="87" customWidth="1"/>
    <col min="10699" max="10699" width="6.7109375" style="87" customWidth="1"/>
    <col min="10700" max="10700" width="9.140625" style="87"/>
    <col min="10701" max="10701" width="13.85546875" style="87" customWidth="1"/>
    <col min="10702" max="10702" width="5.140625" style="87" customWidth="1"/>
    <col min="10703" max="10703" width="10.140625" style="87" customWidth="1"/>
    <col min="10704" max="10704" width="9.140625" style="87"/>
    <col min="10705" max="10705" width="17" style="87" customWidth="1"/>
    <col min="10706" max="10706" width="1.85546875" style="87" customWidth="1"/>
    <col min="10707" max="10707" width="15.7109375" style="87" customWidth="1"/>
    <col min="10708" max="10709" width="0" style="87" hidden="1" customWidth="1"/>
    <col min="10710" max="10711" width="11.5703125" style="87" bestFit="1" customWidth="1"/>
    <col min="10712" max="10953" width="9.140625" style="87"/>
    <col min="10954" max="10954" width="5" style="87" customWidth="1"/>
    <col min="10955" max="10955" width="6.7109375" style="87" customWidth="1"/>
    <col min="10956" max="10956" width="9.140625" style="87"/>
    <col min="10957" max="10957" width="13.85546875" style="87" customWidth="1"/>
    <col min="10958" max="10958" width="5.140625" style="87" customWidth="1"/>
    <col min="10959" max="10959" width="10.140625" style="87" customWidth="1"/>
    <col min="10960" max="10960" width="9.140625" style="87"/>
    <col min="10961" max="10961" width="17" style="87" customWidth="1"/>
    <col min="10962" max="10962" width="1.85546875" style="87" customWidth="1"/>
    <col min="10963" max="10963" width="15.7109375" style="87" customWidth="1"/>
    <col min="10964" max="10965" width="0" style="87" hidden="1" customWidth="1"/>
    <col min="10966" max="10967" width="11.5703125" style="87" bestFit="1" customWidth="1"/>
    <col min="10968" max="11209" width="9.140625" style="87"/>
    <col min="11210" max="11210" width="5" style="87" customWidth="1"/>
    <col min="11211" max="11211" width="6.7109375" style="87" customWidth="1"/>
    <col min="11212" max="11212" width="9.140625" style="87"/>
    <col min="11213" max="11213" width="13.85546875" style="87" customWidth="1"/>
    <col min="11214" max="11214" width="5.140625" style="87" customWidth="1"/>
    <col min="11215" max="11215" width="10.140625" style="87" customWidth="1"/>
    <col min="11216" max="11216" width="9.140625" style="87"/>
    <col min="11217" max="11217" width="17" style="87" customWidth="1"/>
    <col min="11218" max="11218" width="1.85546875" style="87" customWidth="1"/>
    <col min="11219" max="11219" width="15.7109375" style="87" customWidth="1"/>
    <col min="11220" max="11221" width="0" style="87" hidden="1" customWidth="1"/>
    <col min="11222" max="11223" width="11.5703125" style="87" bestFit="1" customWidth="1"/>
    <col min="11224" max="11465" width="9.140625" style="87"/>
    <col min="11466" max="11466" width="5" style="87" customWidth="1"/>
    <col min="11467" max="11467" width="6.7109375" style="87" customWidth="1"/>
    <col min="11468" max="11468" width="9.140625" style="87"/>
    <col min="11469" max="11469" width="13.85546875" style="87" customWidth="1"/>
    <col min="11470" max="11470" width="5.140625" style="87" customWidth="1"/>
    <col min="11471" max="11471" width="10.140625" style="87" customWidth="1"/>
    <col min="11472" max="11472" width="9.140625" style="87"/>
    <col min="11473" max="11473" width="17" style="87" customWidth="1"/>
    <col min="11474" max="11474" width="1.85546875" style="87" customWidth="1"/>
    <col min="11475" max="11475" width="15.7109375" style="87" customWidth="1"/>
    <col min="11476" max="11477" width="0" style="87" hidden="1" customWidth="1"/>
    <col min="11478" max="11479" width="11.5703125" style="87" bestFit="1" customWidth="1"/>
    <col min="11480" max="11721" width="9.140625" style="87"/>
    <col min="11722" max="11722" width="5" style="87" customWidth="1"/>
    <col min="11723" max="11723" width="6.7109375" style="87" customWidth="1"/>
    <col min="11724" max="11724" width="9.140625" style="87"/>
    <col min="11725" max="11725" width="13.85546875" style="87" customWidth="1"/>
    <col min="11726" max="11726" width="5.140625" style="87" customWidth="1"/>
    <col min="11727" max="11727" width="10.140625" style="87" customWidth="1"/>
    <col min="11728" max="11728" width="9.140625" style="87"/>
    <col min="11729" max="11729" width="17" style="87" customWidth="1"/>
    <col min="11730" max="11730" width="1.85546875" style="87" customWidth="1"/>
    <col min="11731" max="11731" width="15.7109375" style="87" customWidth="1"/>
    <col min="11732" max="11733" width="0" style="87" hidden="1" customWidth="1"/>
    <col min="11734" max="11735" width="11.5703125" style="87" bestFit="1" customWidth="1"/>
    <col min="11736" max="11977" width="9.140625" style="87"/>
    <col min="11978" max="11978" width="5" style="87" customWidth="1"/>
    <col min="11979" max="11979" width="6.7109375" style="87" customWidth="1"/>
    <col min="11980" max="11980" width="9.140625" style="87"/>
    <col min="11981" max="11981" width="13.85546875" style="87" customWidth="1"/>
    <col min="11982" max="11982" width="5.140625" style="87" customWidth="1"/>
    <col min="11983" max="11983" width="10.140625" style="87" customWidth="1"/>
    <col min="11984" max="11984" width="9.140625" style="87"/>
    <col min="11985" max="11985" width="17" style="87" customWidth="1"/>
    <col min="11986" max="11986" width="1.85546875" style="87" customWidth="1"/>
    <col min="11987" max="11987" width="15.7109375" style="87" customWidth="1"/>
    <col min="11988" max="11989" width="0" style="87" hidden="1" customWidth="1"/>
    <col min="11990" max="11991" width="11.5703125" style="87" bestFit="1" customWidth="1"/>
    <col min="11992" max="12233" width="9.140625" style="87"/>
    <col min="12234" max="12234" width="5" style="87" customWidth="1"/>
    <col min="12235" max="12235" width="6.7109375" style="87" customWidth="1"/>
    <col min="12236" max="12236" width="9.140625" style="87"/>
    <col min="12237" max="12237" width="13.85546875" style="87" customWidth="1"/>
    <col min="12238" max="12238" width="5.140625" style="87" customWidth="1"/>
    <col min="12239" max="12239" width="10.140625" style="87" customWidth="1"/>
    <col min="12240" max="12240" width="9.140625" style="87"/>
    <col min="12241" max="12241" width="17" style="87" customWidth="1"/>
    <col min="12242" max="12242" width="1.85546875" style="87" customWidth="1"/>
    <col min="12243" max="12243" width="15.7109375" style="87" customWidth="1"/>
    <col min="12244" max="12245" width="0" style="87" hidden="1" customWidth="1"/>
    <col min="12246" max="12247" width="11.5703125" style="87" bestFit="1" customWidth="1"/>
    <col min="12248" max="12489" width="9.140625" style="87"/>
    <col min="12490" max="12490" width="5" style="87" customWidth="1"/>
    <col min="12491" max="12491" width="6.7109375" style="87" customWidth="1"/>
    <col min="12492" max="12492" width="9.140625" style="87"/>
    <col min="12493" max="12493" width="13.85546875" style="87" customWidth="1"/>
    <col min="12494" max="12494" width="5.140625" style="87" customWidth="1"/>
    <col min="12495" max="12495" width="10.140625" style="87" customWidth="1"/>
    <col min="12496" max="12496" width="9.140625" style="87"/>
    <col min="12497" max="12497" width="17" style="87" customWidth="1"/>
    <col min="12498" max="12498" width="1.85546875" style="87" customWidth="1"/>
    <col min="12499" max="12499" width="15.7109375" style="87" customWidth="1"/>
    <col min="12500" max="12501" width="0" style="87" hidden="1" customWidth="1"/>
    <col min="12502" max="12503" width="11.5703125" style="87" bestFit="1" customWidth="1"/>
    <col min="12504" max="12745" width="9.140625" style="87"/>
    <col min="12746" max="12746" width="5" style="87" customWidth="1"/>
    <col min="12747" max="12747" width="6.7109375" style="87" customWidth="1"/>
    <col min="12748" max="12748" width="9.140625" style="87"/>
    <col min="12749" max="12749" width="13.85546875" style="87" customWidth="1"/>
    <col min="12750" max="12750" width="5.140625" style="87" customWidth="1"/>
    <col min="12751" max="12751" width="10.140625" style="87" customWidth="1"/>
    <col min="12752" max="12752" width="9.140625" style="87"/>
    <col min="12753" max="12753" width="17" style="87" customWidth="1"/>
    <col min="12754" max="12754" width="1.85546875" style="87" customWidth="1"/>
    <col min="12755" max="12755" width="15.7109375" style="87" customWidth="1"/>
    <col min="12756" max="12757" width="0" style="87" hidden="1" customWidth="1"/>
    <col min="12758" max="12759" width="11.5703125" style="87" bestFit="1" customWidth="1"/>
    <col min="12760" max="13001" width="9.140625" style="87"/>
    <col min="13002" max="13002" width="5" style="87" customWidth="1"/>
    <col min="13003" max="13003" width="6.7109375" style="87" customWidth="1"/>
    <col min="13004" max="13004" width="9.140625" style="87"/>
    <col min="13005" max="13005" width="13.85546875" style="87" customWidth="1"/>
    <col min="13006" max="13006" width="5.140625" style="87" customWidth="1"/>
    <col min="13007" max="13007" width="10.140625" style="87" customWidth="1"/>
    <col min="13008" max="13008" width="9.140625" style="87"/>
    <col min="13009" max="13009" width="17" style="87" customWidth="1"/>
    <col min="13010" max="13010" width="1.85546875" style="87" customWidth="1"/>
    <col min="13011" max="13011" width="15.7109375" style="87" customWidth="1"/>
    <col min="13012" max="13013" width="0" style="87" hidden="1" customWidth="1"/>
    <col min="13014" max="13015" width="11.5703125" style="87" bestFit="1" customWidth="1"/>
    <col min="13016" max="13257" width="9.140625" style="87"/>
    <col min="13258" max="13258" width="5" style="87" customWidth="1"/>
    <col min="13259" max="13259" width="6.7109375" style="87" customWidth="1"/>
    <col min="13260" max="13260" width="9.140625" style="87"/>
    <col min="13261" max="13261" width="13.85546875" style="87" customWidth="1"/>
    <col min="13262" max="13262" width="5.140625" style="87" customWidth="1"/>
    <col min="13263" max="13263" width="10.140625" style="87" customWidth="1"/>
    <col min="13264" max="13264" width="9.140625" style="87"/>
    <col min="13265" max="13265" width="17" style="87" customWidth="1"/>
    <col min="13266" max="13266" width="1.85546875" style="87" customWidth="1"/>
    <col min="13267" max="13267" width="15.7109375" style="87" customWidth="1"/>
    <col min="13268" max="13269" width="0" style="87" hidden="1" customWidth="1"/>
    <col min="13270" max="13271" width="11.5703125" style="87" bestFit="1" customWidth="1"/>
    <col min="13272" max="13513" width="9.140625" style="87"/>
    <col min="13514" max="13514" width="5" style="87" customWidth="1"/>
    <col min="13515" max="13515" width="6.7109375" style="87" customWidth="1"/>
    <col min="13516" max="13516" width="9.140625" style="87"/>
    <col min="13517" max="13517" width="13.85546875" style="87" customWidth="1"/>
    <col min="13518" max="13518" width="5.140625" style="87" customWidth="1"/>
    <col min="13519" max="13519" width="10.140625" style="87" customWidth="1"/>
    <col min="13520" max="13520" width="9.140625" style="87"/>
    <col min="13521" max="13521" width="17" style="87" customWidth="1"/>
    <col min="13522" max="13522" width="1.85546875" style="87" customWidth="1"/>
    <col min="13523" max="13523" width="15.7109375" style="87" customWidth="1"/>
    <col min="13524" max="13525" width="0" style="87" hidden="1" customWidth="1"/>
    <col min="13526" max="13527" width="11.5703125" style="87" bestFit="1" customWidth="1"/>
    <col min="13528" max="13769" width="9.140625" style="87"/>
    <col min="13770" max="13770" width="5" style="87" customWidth="1"/>
    <col min="13771" max="13771" width="6.7109375" style="87" customWidth="1"/>
    <col min="13772" max="13772" width="9.140625" style="87"/>
    <col min="13773" max="13773" width="13.85546875" style="87" customWidth="1"/>
    <col min="13774" max="13774" width="5.140625" style="87" customWidth="1"/>
    <col min="13775" max="13775" width="10.140625" style="87" customWidth="1"/>
    <col min="13776" max="13776" width="9.140625" style="87"/>
    <col min="13777" max="13777" width="17" style="87" customWidth="1"/>
    <col min="13778" max="13778" width="1.85546875" style="87" customWidth="1"/>
    <col min="13779" max="13779" width="15.7109375" style="87" customWidth="1"/>
    <col min="13780" max="13781" width="0" style="87" hidden="1" customWidth="1"/>
    <col min="13782" max="13783" width="11.5703125" style="87" bestFit="1" customWidth="1"/>
    <col min="13784" max="14025" width="9.140625" style="87"/>
    <col min="14026" max="14026" width="5" style="87" customWidth="1"/>
    <col min="14027" max="14027" width="6.7109375" style="87" customWidth="1"/>
    <col min="14028" max="14028" width="9.140625" style="87"/>
    <col min="14029" max="14029" width="13.85546875" style="87" customWidth="1"/>
    <col min="14030" max="14030" width="5.140625" style="87" customWidth="1"/>
    <col min="14031" max="14031" width="10.140625" style="87" customWidth="1"/>
    <col min="14032" max="14032" width="9.140625" style="87"/>
    <col min="14033" max="14033" width="17" style="87" customWidth="1"/>
    <col min="14034" max="14034" width="1.85546875" style="87" customWidth="1"/>
    <col min="14035" max="14035" width="15.7109375" style="87" customWidth="1"/>
    <col min="14036" max="14037" width="0" style="87" hidden="1" customWidth="1"/>
    <col min="14038" max="14039" width="11.5703125" style="87" bestFit="1" customWidth="1"/>
    <col min="14040" max="14281" width="9.140625" style="87"/>
    <col min="14282" max="14282" width="5" style="87" customWidth="1"/>
    <col min="14283" max="14283" width="6.7109375" style="87" customWidth="1"/>
    <col min="14284" max="14284" width="9.140625" style="87"/>
    <col min="14285" max="14285" width="13.85546875" style="87" customWidth="1"/>
    <col min="14286" max="14286" width="5.140625" style="87" customWidth="1"/>
    <col min="14287" max="14287" width="10.140625" style="87" customWidth="1"/>
    <col min="14288" max="14288" width="9.140625" style="87"/>
    <col min="14289" max="14289" width="17" style="87" customWidth="1"/>
    <col min="14290" max="14290" width="1.85546875" style="87" customWidth="1"/>
    <col min="14291" max="14291" width="15.7109375" style="87" customWidth="1"/>
    <col min="14292" max="14293" width="0" style="87" hidden="1" customWidth="1"/>
    <col min="14294" max="14295" width="11.5703125" style="87" bestFit="1" customWidth="1"/>
    <col min="14296" max="14537" width="9.140625" style="87"/>
    <col min="14538" max="14538" width="5" style="87" customWidth="1"/>
    <col min="14539" max="14539" width="6.7109375" style="87" customWidth="1"/>
    <col min="14540" max="14540" width="9.140625" style="87"/>
    <col min="14541" max="14541" width="13.85546875" style="87" customWidth="1"/>
    <col min="14542" max="14542" width="5.140625" style="87" customWidth="1"/>
    <col min="14543" max="14543" width="10.140625" style="87" customWidth="1"/>
    <col min="14544" max="14544" width="9.140625" style="87"/>
    <col min="14545" max="14545" width="17" style="87" customWidth="1"/>
    <col min="14546" max="14546" width="1.85546875" style="87" customWidth="1"/>
    <col min="14547" max="14547" width="15.7109375" style="87" customWidth="1"/>
    <col min="14548" max="14549" width="0" style="87" hidden="1" customWidth="1"/>
    <col min="14550" max="14551" width="11.5703125" style="87" bestFit="1" customWidth="1"/>
    <col min="14552" max="14793" width="9.140625" style="87"/>
    <col min="14794" max="14794" width="5" style="87" customWidth="1"/>
    <col min="14795" max="14795" width="6.7109375" style="87" customWidth="1"/>
    <col min="14796" max="14796" width="9.140625" style="87"/>
    <col min="14797" max="14797" width="13.85546875" style="87" customWidth="1"/>
    <col min="14798" max="14798" width="5.140625" style="87" customWidth="1"/>
    <col min="14799" max="14799" width="10.140625" style="87" customWidth="1"/>
    <col min="14800" max="14800" width="9.140625" style="87"/>
    <col min="14801" max="14801" width="17" style="87" customWidth="1"/>
    <col min="14802" max="14802" width="1.85546875" style="87" customWidth="1"/>
    <col min="14803" max="14803" width="15.7109375" style="87" customWidth="1"/>
    <col min="14804" max="14805" width="0" style="87" hidden="1" customWidth="1"/>
    <col min="14806" max="14807" width="11.5703125" style="87" bestFit="1" customWidth="1"/>
    <col min="14808" max="15049" width="9.140625" style="87"/>
    <col min="15050" max="15050" width="5" style="87" customWidth="1"/>
    <col min="15051" max="15051" width="6.7109375" style="87" customWidth="1"/>
    <col min="15052" max="15052" width="9.140625" style="87"/>
    <col min="15053" max="15053" width="13.85546875" style="87" customWidth="1"/>
    <col min="15054" max="15054" width="5.140625" style="87" customWidth="1"/>
    <col min="15055" max="15055" width="10.140625" style="87" customWidth="1"/>
    <col min="15056" max="15056" width="9.140625" style="87"/>
    <col min="15057" max="15057" width="17" style="87" customWidth="1"/>
    <col min="15058" max="15058" width="1.85546875" style="87" customWidth="1"/>
    <col min="15059" max="15059" width="15.7109375" style="87" customWidth="1"/>
    <col min="15060" max="15061" width="0" style="87" hidden="1" customWidth="1"/>
    <col min="15062" max="15063" width="11.5703125" style="87" bestFit="1" customWidth="1"/>
    <col min="15064" max="15305" width="9.140625" style="87"/>
    <col min="15306" max="15306" width="5" style="87" customWidth="1"/>
    <col min="15307" max="15307" width="6.7109375" style="87" customWidth="1"/>
    <col min="15308" max="15308" width="9.140625" style="87"/>
    <col min="15309" max="15309" width="13.85546875" style="87" customWidth="1"/>
    <col min="15310" max="15310" width="5.140625" style="87" customWidth="1"/>
    <col min="15311" max="15311" width="10.140625" style="87" customWidth="1"/>
    <col min="15312" max="15312" width="9.140625" style="87"/>
    <col min="15313" max="15313" width="17" style="87" customWidth="1"/>
    <col min="15314" max="15314" width="1.85546875" style="87" customWidth="1"/>
    <col min="15315" max="15315" width="15.7109375" style="87" customWidth="1"/>
    <col min="15316" max="15317" width="0" style="87" hidden="1" customWidth="1"/>
    <col min="15318" max="15319" width="11.5703125" style="87" bestFit="1" customWidth="1"/>
    <col min="15320" max="15561" width="9.140625" style="87"/>
    <col min="15562" max="15562" width="5" style="87" customWidth="1"/>
    <col min="15563" max="15563" width="6.7109375" style="87" customWidth="1"/>
    <col min="15564" max="15564" width="9.140625" style="87"/>
    <col min="15565" max="15565" width="13.85546875" style="87" customWidth="1"/>
    <col min="15566" max="15566" width="5.140625" style="87" customWidth="1"/>
    <col min="15567" max="15567" width="10.140625" style="87" customWidth="1"/>
    <col min="15568" max="15568" width="9.140625" style="87"/>
    <col min="15569" max="15569" width="17" style="87" customWidth="1"/>
    <col min="15570" max="15570" width="1.85546875" style="87" customWidth="1"/>
    <col min="15571" max="15571" width="15.7109375" style="87" customWidth="1"/>
    <col min="15572" max="15573" width="0" style="87" hidden="1" customWidth="1"/>
    <col min="15574" max="15575" width="11.5703125" style="87" bestFit="1" customWidth="1"/>
    <col min="15576" max="15817" width="9.140625" style="87"/>
    <col min="15818" max="15818" width="5" style="87" customWidth="1"/>
    <col min="15819" max="15819" width="6.7109375" style="87" customWidth="1"/>
    <col min="15820" max="15820" width="9.140625" style="87"/>
    <col min="15821" max="15821" width="13.85546875" style="87" customWidth="1"/>
    <col min="15822" max="15822" width="5.140625" style="87" customWidth="1"/>
    <col min="15823" max="15823" width="10.140625" style="87" customWidth="1"/>
    <col min="15824" max="15824" width="9.140625" style="87"/>
    <col min="15825" max="15825" width="17" style="87" customWidth="1"/>
    <col min="15826" max="15826" width="1.85546875" style="87" customWidth="1"/>
    <col min="15827" max="15827" width="15.7109375" style="87" customWidth="1"/>
    <col min="15828" max="15829" width="0" style="87" hidden="1" customWidth="1"/>
    <col min="15830" max="15831" width="11.5703125" style="87" bestFit="1" customWidth="1"/>
    <col min="15832" max="16073" width="9.140625" style="87"/>
    <col min="16074" max="16074" width="5" style="87" customWidth="1"/>
    <col min="16075" max="16075" width="6.7109375" style="87" customWidth="1"/>
    <col min="16076" max="16076" width="9.140625" style="87"/>
    <col min="16077" max="16077" width="13.85546875" style="87" customWidth="1"/>
    <col min="16078" max="16078" width="5.140625" style="87" customWidth="1"/>
    <col min="16079" max="16079" width="10.140625" style="87" customWidth="1"/>
    <col min="16080" max="16080" width="9.140625" style="87"/>
    <col min="16081" max="16081" width="17" style="87" customWidth="1"/>
    <col min="16082" max="16082" width="1.85546875" style="87" customWidth="1"/>
    <col min="16083" max="16083" width="15.7109375" style="87" customWidth="1"/>
    <col min="16084" max="16085" width="0" style="87" hidden="1" customWidth="1"/>
    <col min="16086" max="16087" width="11.5703125" style="87" bestFit="1" customWidth="1"/>
    <col min="16088" max="16384" width="9.140625" style="87"/>
  </cols>
  <sheetData>
    <row r="1" spans="1:8" x14ac:dyDescent="0.25">
      <c r="A1" s="187" t="str">
        <f>'Liquid Capital'!A1</f>
        <v>ARIF LATIF SECURITIES (PVT.) LIMITED</v>
      </c>
      <c r="B1" s="187"/>
      <c r="C1" s="187"/>
      <c r="D1" s="187"/>
      <c r="E1" s="187"/>
      <c r="F1" s="187"/>
      <c r="G1" s="187"/>
      <c r="H1" s="187"/>
    </row>
    <row r="2" spans="1:8" x14ac:dyDescent="0.25">
      <c r="A2" s="187" t="s">
        <v>120</v>
      </c>
      <c r="B2" s="187"/>
      <c r="C2" s="187"/>
      <c r="D2" s="187"/>
      <c r="E2" s="187"/>
      <c r="F2" s="187"/>
      <c r="G2" s="187"/>
      <c r="H2" s="187"/>
    </row>
    <row r="3" spans="1:8" x14ac:dyDescent="0.25">
      <c r="A3" s="187" t="s">
        <v>155</v>
      </c>
      <c r="B3" s="187"/>
      <c r="C3" s="187"/>
      <c r="D3" s="187"/>
      <c r="E3" s="187"/>
      <c r="F3" s="187"/>
      <c r="G3" s="187"/>
      <c r="H3" s="187"/>
    </row>
    <row r="4" spans="1:8" ht="15.75" customHeight="1" x14ac:dyDescent="0.25">
      <c r="A4" s="86"/>
      <c r="B4" s="86"/>
      <c r="C4" s="86"/>
      <c r="D4" s="86"/>
      <c r="E4" s="86"/>
      <c r="F4" s="86"/>
      <c r="G4" s="86"/>
      <c r="H4" s="86"/>
    </row>
    <row r="5" spans="1:8" ht="15.75" customHeight="1" x14ac:dyDescent="0.25">
      <c r="A5" s="88">
        <v>1</v>
      </c>
      <c r="B5" s="186" t="s">
        <v>121</v>
      </c>
      <c r="C5" s="186"/>
      <c r="D5" s="186"/>
      <c r="E5" s="186"/>
      <c r="F5" s="186"/>
      <c r="G5" s="186"/>
      <c r="H5" s="186"/>
    </row>
    <row r="6" spans="1:8" ht="15.75" customHeight="1" x14ac:dyDescent="0.25">
      <c r="A6" s="88"/>
      <c r="B6" s="114"/>
      <c r="C6" s="114"/>
      <c r="D6" s="114"/>
      <c r="E6" s="114"/>
      <c r="F6" s="114"/>
      <c r="G6" s="114"/>
      <c r="H6" s="114"/>
    </row>
    <row r="7" spans="1:8" ht="22.5" customHeight="1" x14ac:dyDescent="0.25">
      <c r="A7" s="89"/>
      <c r="B7" s="188" t="s">
        <v>196</v>
      </c>
      <c r="C7" s="188"/>
      <c r="D7" s="188"/>
      <c r="E7" s="188"/>
      <c r="F7" s="113"/>
      <c r="G7" s="113"/>
      <c r="H7" s="113"/>
    </row>
    <row r="8" spans="1:8" ht="22.5" customHeight="1" x14ac:dyDescent="0.25">
      <c r="A8" s="89"/>
      <c r="B8" s="188"/>
      <c r="C8" s="188"/>
      <c r="D8" s="188"/>
      <c r="E8" s="188"/>
      <c r="F8" s="113"/>
      <c r="G8" s="113"/>
      <c r="H8" s="113"/>
    </row>
    <row r="9" spans="1:8" ht="22.5" customHeight="1" x14ac:dyDescent="0.25">
      <c r="A9" s="89"/>
      <c r="B9" s="188"/>
      <c r="C9" s="188"/>
      <c r="D9" s="188"/>
      <c r="E9" s="188"/>
      <c r="F9" s="113"/>
      <c r="G9" s="113"/>
      <c r="H9" s="113"/>
    </row>
    <row r="10" spans="1:8" ht="25.5" customHeight="1" x14ac:dyDescent="0.25">
      <c r="A10" s="89"/>
      <c r="B10" s="188"/>
      <c r="C10" s="188"/>
      <c r="D10" s="188"/>
      <c r="E10" s="188"/>
      <c r="F10" s="115"/>
      <c r="G10" s="115"/>
      <c r="H10" s="115"/>
    </row>
    <row r="11" spans="1:8" ht="15.75" customHeight="1" x14ac:dyDescent="0.25">
      <c r="A11" s="89"/>
      <c r="B11" s="90"/>
      <c r="C11" s="90"/>
      <c r="D11" s="90"/>
      <c r="E11" s="90"/>
      <c r="F11" s="90"/>
      <c r="G11" s="90"/>
      <c r="H11" s="90"/>
    </row>
    <row r="12" spans="1:8" ht="15.75" customHeight="1" x14ac:dyDescent="0.25">
      <c r="A12" s="88">
        <f>+A5+1</f>
        <v>2</v>
      </c>
      <c r="B12" s="186" t="s">
        <v>122</v>
      </c>
      <c r="C12" s="186"/>
      <c r="D12" s="186"/>
      <c r="E12" s="186"/>
      <c r="F12" s="186"/>
      <c r="G12" s="186"/>
      <c r="H12" s="186"/>
    </row>
    <row r="13" spans="1:8" ht="15.75" customHeight="1" x14ac:dyDescent="0.25">
      <c r="A13" s="88"/>
      <c r="B13" s="114"/>
      <c r="C13" s="91"/>
      <c r="D13" s="91"/>
      <c r="E13" s="91"/>
      <c r="F13" s="92"/>
      <c r="G13" s="93"/>
      <c r="H13" s="93"/>
    </row>
    <row r="14" spans="1:8" ht="15.75" customHeight="1" x14ac:dyDescent="0.25">
      <c r="A14" s="94"/>
      <c r="B14" s="188" t="s">
        <v>153</v>
      </c>
      <c r="C14" s="188"/>
      <c r="D14" s="188"/>
      <c r="E14" s="188"/>
      <c r="F14" s="113"/>
      <c r="G14" s="113"/>
      <c r="H14" s="113"/>
    </row>
    <row r="15" spans="1:8" ht="15.75" customHeight="1" x14ac:dyDescent="0.25">
      <c r="A15" s="88"/>
      <c r="B15" s="188"/>
      <c r="C15" s="188"/>
      <c r="D15" s="188"/>
      <c r="E15" s="188"/>
      <c r="F15" s="113"/>
      <c r="G15" s="113"/>
      <c r="H15" s="113"/>
    </row>
    <row r="16" spans="1:8" ht="15.75" customHeight="1" x14ac:dyDescent="0.25">
      <c r="A16" s="88"/>
      <c r="B16" s="188"/>
      <c r="C16" s="188"/>
      <c r="D16" s="188"/>
      <c r="E16" s="188"/>
      <c r="F16" s="113"/>
      <c r="G16" s="113"/>
      <c r="H16" s="113"/>
    </row>
    <row r="17" spans="1:10" ht="15.75" customHeight="1" x14ac:dyDescent="0.25">
      <c r="A17" s="88"/>
      <c r="B17" s="188"/>
      <c r="C17" s="188"/>
      <c r="D17" s="188"/>
      <c r="E17" s="188"/>
      <c r="F17" s="113"/>
      <c r="G17" s="113"/>
      <c r="H17" s="113"/>
    </row>
    <row r="18" spans="1:10" ht="15.75" customHeight="1" x14ac:dyDescent="0.25">
      <c r="A18" s="88"/>
      <c r="B18" s="188"/>
      <c r="C18" s="188"/>
      <c r="D18" s="188"/>
      <c r="E18" s="188"/>
      <c r="F18" s="113"/>
      <c r="G18" s="113"/>
      <c r="H18" s="113"/>
    </row>
    <row r="19" spans="1:10" ht="15.75" customHeight="1" x14ac:dyDescent="0.25">
      <c r="A19" s="88"/>
      <c r="B19" s="188"/>
      <c r="C19" s="188"/>
      <c r="D19" s="188"/>
      <c r="E19" s="188"/>
      <c r="F19" s="113"/>
      <c r="G19" s="113"/>
      <c r="H19" s="113"/>
    </row>
    <row r="20" spans="1:10" ht="15.75" customHeight="1" x14ac:dyDescent="0.25">
      <c r="A20" s="88">
        <f>+A12+1</f>
        <v>3</v>
      </c>
      <c r="B20" s="95" t="s">
        <v>123</v>
      </c>
      <c r="C20" s="96"/>
      <c r="D20" s="96"/>
      <c r="E20" s="96"/>
      <c r="F20" s="97"/>
      <c r="G20" s="98"/>
      <c r="H20" s="98"/>
    </row>
    <row r="21" spans="1:10" ht="15.75" customHeight="1" x14ac:dyDescent="0.25">
      <c r="A21" s="88"/>
      <c r="B21" s="99"/>
      <c r="C21" s="96"/>
      <c r="D21" s="96"/>
      <c r="E21" s="96"/>
      <c r="F21" s="97"/>
      <c r="G21" s="98"/>
      <c r="H21" s="98"/>
    </row>
    <row r="22" spans="1:10" ht="15.75" customHeight="1" x14ac:dyDescent="0.25">
      <c r="A22" s="100"/>
      <c r="B22" s="188" t="s">
        <v>152</v>
      </c>
      <c r="C22" s="188"/>
      <c r="D22" s="188"/>
      <c r="E22" s="188"/>
      <c r="F22" s="101"/>
      <c r="G22" s="101"/>
      <c r="H22" s="101"/>
      <c r="I22" s="101"/>
      <c r="J22" s="101"/>
    </row>
    <row r="23" spans="1:10" ht="15.75" customHeight="1" x14ac:dyDescent="0.25">
      <c r="A23" s="100"/>
      <c r="B23" s="188"/>
      <c r="C23" s="188"/>
      <c r="D23" s="188"/>
      <c r="E23" s="188"/>
      <c r="F23" s="112"/>
      <c r="G23" s="112"/>
      <c r="H23" s="112"/>
      <c r="I23" s="101"/>
      <c r="J23" s="101"/>
    </row>
    <row r="24" spans="1:10" ht="15.75" customHeight="1" x14ac:dyDescent="0.25">
      <c r="A24" s="102">
        <f>+A20+1</f>
        <v>4</v>
      </c>
      <c r="B24" s="103" t="s">
        <v>124</v>
      </c>
      <c r="C24" s="103"/>
      <c r="D24" s="103"/>
      <c r="E24" s="103"/>
      <c r="F24" s="103"/>
      <c r="G24" s="103"/>
      <c r="H24" s="103"/>
      <c r="I24" s="103"/>
      <c r="J24" s="104"/>
    </row>
    <row r="25" spans="1:10" ht="15.75" customHeight="1" x14ac:dyDescent="0.25">
      <c r="A25" s="102"/>
      <c r="B25" s="103"/>
      <c r="C25" s="103"/>
      <c r="D25" s="103"/>
      <c r="E25" s="103"/>
      <c r="F25" s="103"/>
      <c r="G25" s="103"/>
      <c r="H25" s="103"/>
      <c r="I25" s="103"/>
      <c r="J25" s="104"/>
    </row>
    <row r="26" spans="1:10" ht="15.75" customHeight="1" x14ac:dyDescent="0.25">
      <c r="A26" s="105"/>
      <c r="B26" s="189" t="s">
        <v>125</v>
      </c>
      <c r="C26" s="189"/>
      <c r="D26" s="189"/>
      <c r="E26" s="189"/>
      <c r="F26" s="189"/>
      <c r="G26" s="189"/>
      <c r="H26" s="189"/>
      <c r="I26" s="106"/>
      <c r="J26" s="106"/>
    </row>
    <row r="27" spans="1:10" ht="15.75" customHeight="1" x14ac:dyDescent="0.25">
      <c r="A27" s="107"/>
      <c r="B27" s="108"/>
      <c r="C27" s="108"/>
      <c r="D27" s="108"/>
      <c r="E27" s="108"/>
      <c r="F27" s="108"/>
      <c r="G27" s="108"/>
      <c r="H27" s="85"/>
      <c r="I27" s="108"/>
      <c r="J27" s="108"/>
    </row>
    <row r="28" spans="1:10" ht="15.75" customHeight="1" x14ac:dyDescent="0.25">
      <c r="D28" s="82"/>
      <c r="E28" s="82"/>
      <c r="F28" s="82"/>
      <c r="G28" s="192"/>
      <c r="H28" s="193"/>
    </row>
    <row r="32" spans="1:10" x14ac:dyDescent="0.2">
      <c r="D32" s="119" t="s">
        <v>150</v>
      </c>
      <c r="E32" s="119"/>
      <c r="F32" s="120"/>
    </row>
    <row r="33" spans="1:6" x14ac:dyDescent="0.25">
      <c r="A33" s="190" t="s">
        <v>119</v>
      </c>
      <c r="B33" s="191"/>
      <c r="C33" s="191"/>
      <c r="D33" s="194" t="s">
        <v>151</v>
      </c>
      <c r="E33" s="194"/>
      <c r="F33" s="194"/>
    </row>
  </sheetData>
  <mergeCells count="13">
    <mergeCell ref="B26:H26"/>
    <mergeCell ref="A33:C33"/>
    <mergeCell ref="G28:H28"/>
    <mergeCell ref="B14:E18"/>
    <mergeCell ref="B19:E19"/>
    <mergeCell ref="B22:E23"/>
    <mergeCell ref="D33:F33"/>
    <mergeCell ref="B12:H12"/>
    <mergeCell ref="A1:H1"/>
    <mergeCell ref="A2:H2"/>
    <mergeCell ref="A3:H3"/>
    <mergeCell ref="B5:H5"/>
    <mergeCell ref="B7:E10"/>
  </mergeCells>
  <printOptions horizontalCentered="1"/>
  <pageMargins left="0.98425196850393704" right="0.74803149606299202" top="0.74803149606299202" bottom="0.74803149606299202" header="0" footer="0"/>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view="pageBreakPreview" zoomScale="110" zoomScaleSheetLayoutView="110" workbookViewId="0">
      <selection activeCell="C98" sqref="C98"/>
    </sheetView>
  </sheetViews>
  <sheetFormatPr defaultColWidth="9.140625" defaultRowHeight="12" x14ac:dyDescent="0.2"/>
  <cols>
    <col min="1" max="1" width="6.140625" style="2" customWidth="1"/>
    <col min="2" max="2" width="83.42578125" style="2" customWidth="1"/>
    <col min="3" max="3" width="12" style="64" customWidth="1"/>
    <col min="4" max="4" width="11.85546875" style="2" bestFit="1" customWidth="1"/>
    <col min="5" max="5" width="12.140625" style="3" bestFit="1" customWidth="1"/>
    <col min="6" max="6" width="9.140625" style="2"/>
    <col min="7" max="7" width="10.5703125" style="2" bestFit="1" customWidth="1"/>
    <col min="8" max="8" width="11" style="2" bestFit="1" customWidth="1"/>
    <col min="9" max="9" width="12.28515625" style="2" bestFit="1" customWidth="1"/>
    <col min="10" max="10" width="9.85546875" style="2" bestFit="1" customWidth="1"/>
    <col min="11" max="11" width="10.140625" style="2" bestFit="1" customWidth="1"/>
    <col min="12" max="16384" width="9.140625" style="2"/>
  </cols>
  <sheetData>
    <row r="1" spans="1:7" ht="15.75" x14ac:dyDescent="0.25">
      <c r="A1" s="121" t="s">
        <v>140</v>
      </c>
      <c r="B1" s="111"/>
    </row>
    <row r="2" spans="1:7" ht="15.75" x14ac:dyDescent="0.25">
      <c r="A2" s="121" t="s">
        <v>0</v>
      </c>
      <c r="B2" s="111"/>
    </row>
    <row r="3" spans="1:7" ht="15.75" x14ac:dyDescent="0.25">
      <c r="A3" s="121" t="s">
        <v>154</v>
      </c>
      <c r="B3" s="111"/>
    </row>
    <row r="5" spans="1:7" ht="24" x14ac:dyDescent="0.2">
      <c r="A5" s="15" t="s">
        <v>70</v>
      </c>
      <c r="B5" s="15" t="s">
        <v>1</v>
      </c>
      <c r="C5" s="17" t="s">
        <v>72</v>
      </c>
      <c r="D5" s="17" t="s">
        <v>74</v>
      </c>
      <c r="E5" s="16" t="s">
        <v>73</v>
      </c>
    </row>
    <row r="6" spans="1:7" x14ac:dyDescent="0.2">
      <c r="A6" s="162" t="s">
        <v>2</v>
      </c>
      <c r="B6" s="162"/>
      <c r="C6" s="162"/>
      <c r="D6" s="162"/>
      <c r="E6" s="162"/>
    </row>
    <row r="7" spans="1:7" x14ac:dyDescent="0.2">
      <c r="A7" s="33">
        <v>1.1000000000000001</v>
      </c>
      <c r="B7" s="36" t="s">
        <v>3</v>
      </c>
      <c r="C7" s="65">
        <v>283503</v>
      </c>
      <c r="D7" s="38">
        <v>1</v>
      </c>
      <c r="E7" s="37">
        <f>C7-(C7*D7)</f>
        <v>0</v>
      </c>
      <c r="F7" s="2" t="s">
        <v>142</v>
      </c>
      <c r="G7" s="73">
        <f>283503-C7</f>
        <v>0</v>
      </c>
    </row>
    <row r="8" spans="1:7" x14ac:dyDescent="0.2">
      <c r="A8" s="7">
        <v>1.2</v>
      </c>
      <c r="B8" s="6" t="s">
        <v>4</v>
      </c>
      <c r="C8" s="66">
        <v>3000000</v>
      </c>
      <c r="D8" s="22">
        <v>1</v>
      </c>
      <c r="E8" s="5">
        <f>C8-(C8*D8)</f>
        <v>0</v>
      </c>
      <c r="F8" s="2" t="s">
        <v>142</v>
      </c>
    </row>
    <row r="9" spans="1:7" x14ac:dyDescent="0.2">
      <c r="A9" s="7">
        <v>1.3</v>
      </c>
      <c r="B9" s="6" t="s">
        <v>113</v>
      </c>
      <c r="C9" s="66">
        <v>0</v>
      </c>
      <c r="D9" s="8">
        <v>0</v>
      </c>
      <c r="E9" s="5">
        <f>D9</f>
        <v>0</v>
      </c>
    </row>
    <row r="10" spans="1:7" x14ac:dyDescent="0.2">
      <c r="A10" s="163">
        <v>1.4</v>
      </c>
      <c r="B10" s="4" t="s">
        <v>68</v>
      </c>
      <c r="C10" s="66"/>
      <c r="D10" s="19"/>
      <c r="E10" s="5"/>
    </row>
    <row r="11" spans="1:7" x14ac:dyDescent="0.2">
      <c r="A11" s="163"/>
      <c r="B11" s="20" t="s">
        <v>5</v>
      </c>
      <c r="C11" s="66"/>
      <c r="D11" s="21"/>
      <c r="E11" s="5"/>
    </row>
    <row r="12" spans="1:7" x14ac:dyDescent="0.2">
      <c r="A12" s="163"/>
      <c r="B12" s="21" t="s">
        <v>6</v>
      </c>
      <c r="C12" s="66">
        <v>0</v>
      </c>
      <c r="D12" s="22">
        <v>0.05</v>
      </c>
      <c r="E12" s="5">
        <f>C12-(C12*D12)</f>
        <v>0</v>
      </c>
    </row>
    <row r="13" spans="1:7" x14ac:dyDescent="0.2">
      <c r="A13" s="163"/>
      <c r="B13" s="21" t="s">
        <v>7</v>
      </c>
      <c r="C13" s="66">
        <v>0</v>
      </c>
      <c r="D13" s="22">
        <v>7.4999999999999997E-2</v>
      </c>
      <c r="E13" s="5">
        <f>C13-(C13*D13)</f>
        <v>0</v>
      </c>
    </row>
    <row r="14" spans="1:7" x14ac:dyDescent="0.2">
      <c r="A14" s="163"/>
      <c r="B14" s="21" t="s">
        <v>8</v>
      </c>
      <c r="C14" s="66">
        <v>0</v>
      </c>
      <c r="D14" s="22">
        <v>0.1</v>
      </c>
      <c r="E14" s="5">
        <f>C14-(C14*D14)</f>
        <v>0</v>
      </c>
    </row>
    <row r="15" spans="1:7" x14ac:dyDescent="0.2">
      <c r="A15" s="163"/>
      <c r="B15" s="20" t="s">
        <v>9</v>
      </c>
      <c r="C15" s="66"/>
      <c r="D15" s="22"/>
      <c r="E15" s="5"/>
    </row>
    <row r="16" spans="1:7" x14ac:dyDescent="0.2">
      <c r="A16" s="163"/>
      <c r="B16" s="21" t="s">
        <v>10</v>
      </c>
      <c r="C16" s="66">
        <v>0</v>
      </c>
      <c r="D16" s="22">
        <v>0.1</v>
      </c>
      <c r="E16" s="5">
        <f>C16-(C16*D16)</f>
        <v>0</v>
      </c>
    </row>
    <row r="17" spans="1:9" x14ac:dyDescent="0.2">
      <c r="A17" s="163"/>
      <c r="B17" s="21" t="s">
        <v>11</v>
      </c>
      <c r="C17" s="66">
        <v>0</v>
      </c>
      <c r="D17" s="22">
        <v>0.125</v>
      </c>
      <c r="E17" s="5">
        <f>C17-(C17*D17)</f>
        <v>0</v>
      </c>
    </row>
    <row r="18" spans="1:9" x14ac:dyDescent="0.2">
      <c r="A18" s="163"/>
      <c r="B18" s="21" t="s">
        <v>12</v>
      </c>
      <c r="C18" s="12">
        <v>0</v>
      </c>
      <c r="D18" s="22">
        <v>0.15</v>
      </c>
      <c r="E18" s="5">
        <f>C18-(C18*D18)</f>
        <v>0</v>
      </c>
    </row>
    <row r="19" spans="1:9" x14ac:dyDescent="0.2">
      <c r="A19" s="163">
        <v>1.5</v>
      </c>
      <c r="B19" s="4" t="s">
        <v>69</v>
      </c>
      <c r="C19" s="67"/>
      <c r="D19" s="23"/>
      <c r="E19" s="5"/>
    </row>
    <row r="20" spans="1:9" ht="24" x14ac:dyDescent="0.2">
      <c r="A20" s="163"/>
      <c r="B20" s="23" t="s">
        <v>13</v>
      </c>
      <c r="C20" s="67">
        <v>7229564</v>
      </c>
      <c r="D20" s="66">
        <v>0</v>
      </c>
      <c r="E20" s="67">
        <f>C20-D20</f>
        <v>7229564</v>
      </c>
      <c r="F20" s="2" t="s">
        <v>141</v>
      </c>
    </row>
    <row r="21" spans="1:9" x14ac:dyDescent="0.2">
      <c r="A21" s="163"/>
      <c r="B21" s="126" t="s">
        <v>156</v>
      </c>
      <c r="C21" s="127">
        <f>18.08*843975</f>
        <v>15259067.999999998</v>
      </c>
      <c r="D21" s="22">
        <v>1</v>
      </c>
      <c r="E21" s="5">
        <f>C21-(C21*D21)</f>
        <v>0</v>
      </c>
      <c r="F21" s="2" t="s">
        <v>142</v>
      </c>
    </row>
    <row r="22" spans="1:9" x14ac:dyDescent="0.2">
      <c r="A22" s="7">
        <v>1.6</v>
      </c>
      <c r="B22" s="6" t="s">
        <v>14</v>
      </c>
      <c r="C22" s="67">
        <v>0</v>
      </c>
      <c r="D22" s="22">
        <v>1</v>
      </c>
      <c r="E22" s="5">
        <f>C22-(C22*D22)</f>
        <v>0</v>
      </c>
      <c r="H22" s="2">
        <v>506385</v>
      </c>
    </row>
    <row r="23" spans="1:9" x14ac:dyDescent="0.2">
      <c r="A23" s="159">
        <v>1.7</v>
      </c>
      <c r="B23" s="4" t="s">
        <v>15</v>
      </c>
      <c r="C23" s="67"/>
      <c r="D23" s="40"/>
      <c r="E23" s="5"/>
      <c r="H23" s="2">
        <v>337590</v>
      </c>
    </row>
    <row r="24" spans="1:9" ht="24" x14ac:dyDescent="0.2">
      <c r="A24" s="160"/>
      <c r="B24" s="23" t="s">
        <v>99</v>
      </c>
      <c r="C24" s="67">
        <v>0</v>
      </c>
      <c r="D24" s="22">
        <v>0.2</v>
      </c>
      <c r="E24" s="5">
        <f>C24-(C24*D24)</f>
        <v>0</v>
      </c>
      <c r="H24" s="2">
        <f>SUM(H22:H23)</f>
        <v>843975</v>
      </c>
      <c r="I24" s="2">
        <v>12.25</v>
      </c>
    </row>
    <row r="25" spans="1:9" x14ac:dyDescent="0.2">
      <c r="A25" s="161"/>
      <c r="B25" s="21" t="s">
        <v>16</v>
      </c>
      <c r="C25" s="67">
        <v>0</v>
      </c>
      <c r="D25" s="22">
        <v>1</v>
      </c>
      <c r="E25" s="5">
        <f>C25-(C25*D25)</f>
        <v>0</v>
      </c>
      <c r="I25" s="3">
        <f>I24*H24</f>
        <v>10338693.75</v>
      </c>
    </row>
    <row r="26" spans="1:9" ht="24" x14ac:dyDescent="0.2">
      <c r="A26" s="7">
        <v>1.8</v>
      </c>
      <c r="B26" s="10" t="s">
        <v>100</v>
      </c>
      <c r="C26" s="66">
        <v>1600000</v>
      </c>
      <c r="D26" s="22">
        <v>1</v>
      </c>
      <c r="E26" s="5">
        <f>C26-(C26*D26)</f>
        <v>0</v>
      </c>
      <c r="F26" s="9" t="s">
        <v>142</v>
      </c>
      <c r="G26" s="9"/>
      <c r="H26" s="9"/>
    </row>
    <row r="27" spans="1:9" x14ac:dyDescent="0.2">
      <c r="A27" s="7">
        <v>1.9</v>
      </c>
      <c r="B27" s="6" t="s">
        <v>101</v>
      </c>
      <c r="C27" s="66">
        <v>2000000</v>
      </c>
      <c r="D27" s="39">
        <v>0</v>
      </c>
      <c r="E27" s="5">
        <f>C27</f>
        <v>2000000</v>
      </c>
      <c r="F27" s="2" t="s">
        <v>142</v>
      </c>
    </row>
    <row r="28" spans="1:9" x14ac:dyDescent="0.2">
      <c r="A28" s="24">
        <v>1.1000000000000001</v>
      </c>
      <c r="B28" s="10" t="s">
        <v>102</v>
      </c>
      <c r="C28" s="66">
        <v>0</v>
      </c>
      <c r="D28" s="39">
        <v>0</v>
      </c>
      <c r="E28" s="5">
        <f>C28</f>
        <v>0</v>
      </c>
    </row>
    <row r="29" spans="1:9" x14ac:dyDescent="0.2">
      <c r="A29" s="7">
        <v>1.1100000000000001</v>
      </c>
      <c r="B29" s="6" t="s">
        <v>17</v>
      </c>
      <c r="C29" s="66">
        <v>0</v>
      </c>
      <c r="D29" s="22">
        <v>1</v>
      </c>
      <c r="E29" s="5">
        <f>C29-(C29*D29)</f>
        <v>0</v>
      </c>
    </row>
    <row r="30" spans="1:9" ht="24" x14ac:dyDescent="0.2">
      <c r="A30" s="159">
        <v>1.1200000000000001</v>
      </c>
      <c r="B30" s="10" t="s">
        <v>75</v>
      </c>
      <c r="C30" s="67">
        <v>0</v>
      </c>
      <c r="D30" s="39">
        <v>0</v>
      </c>
      <c r="E30" s="5">
        <f>C30</f>
        <v>0</v>
      </c>
    </row>
    <row r="31" spans="1:9" x14ac:dyDescent="0.2">
      <c r="A31" s="161"/>
      <c r="B31" s="23" t="s">
        <v>18</v>
      </c>
      <c r="C31" s="67">
        <v>0</v>
      </c>
      <c r="D31" s="22">
        <v>1</v>
      </c>
      <c r="E31" s="5">
        <f>C31-(C31*D31)</f>
        <v>0</v>
      </c>
    </row>
    <row r="32" spans="1:9" x14ac:dyDescent="0.2">
      <c r="A32" s="7">
        <v>1.1299999999999999</v>
      </c>
      <c r="B32" s="10" t="s">
        <v>103</v>
      </c>
      <c r="C32" s="66">
        <v>0</v>
      </c>
      <c r="D32" s="39">
        <v>0</v>
      </c>
      <c r="E32" s="5">
        <f>C32</f>
        <v>0</v>
      </c>
    </row>
    <row r="33" spans="1:6" ht="36" x14ac:dyDescent="0.2">
      <c r="A33" s="32">
        <v>1.1399999999999999</v>
      </c>
      <c r="B33" s="10" t="s">
        <v>104</v>
      </c>
      <c r="C33" s="66">
        <v>0</v>
      </c>
      <c r="D33" s="39">
        <v>0</v>
      </c>
      <c r="E33" s="5">
        <f>C33</f>
        <v>0</v>
      </c>
    </row>
    <row r="34" spans="1:6" x14ac:dyDescent="0.2">
      <c r="A34" s="7">
        <v>1.1499999999999999</v>
      </c>
      <c r="B34" s="10" t="s">
        <v>19</v>
      </c>
      <c r="C34" s="66">
        <v>1600000</v>
      </c>
      <c r="D34" s="22">
        <v>1</v>
      </c>
      <c r="E34" s="5">
        <f>C34-(C34*D34)</f>
        <v>0</v>
      </c>
    </row>
    <row r="35" spans="1:6" x14ac:dyDescent="0.2">
      <c r="A35" s="159">
        <v>1.1599999999999999</v>
      </c>
      <c r="B35" s="31" t="s">
        <v>20</v>
      </c>
      <c r="C35" s="66"/>
      <c r="D35" s="21"/>
      <c r="E35" s="18"/>
    </row>
    <row r="36" spans="1:6" ht="24" x14ac:dyDescent="0.2">
      <c r="A36" s="161"/>
      <c r="B36" s="23" t="s">
        <v>21</v>
      </c>
      <c r="C36" s="66">
        <v>7242891</v>
      </c>
      <c r="D36" s="27">
        <v>0</v>
      </c>
      <c r="E36" s="18">
        <f>C36</f>
        <v>7242891</v>
      </c>
    </row>
    <row r="37" spans="1:6" x14ac:dyDescent="0.2">
      <c r="A37" s="159">
        <v>1.17</v>
      </c>
      <c r="B37" s="26" t="s">
        <v>22</v>
      </c>
      <c r="C37" s="12"/>
      <c r="D37" s="8"/>
      <c r="E37" s="18"/>
    </row>
    <row r="38" spans="1:6" ht="48" x14ac:dyDescent="0.2">
      <c r="A38" s="160"/>
      <c r="B38" s="23" t="s">
        <v>126</v>
      </c>
      <c r="C38" s="12">
        <v>0</v>
      </c>
      <c r="D38" s="8">
        <v>0</v>
      </c>
      <c r="E38" s="18">
        <f>MIN(C38,D38)</f>
        <v>0</v>
      </c>
    </row>
    <row r="39" spans="1:6" ht="24" x14ac:dyDescent="0.2">
      <c r="A39" s="160"/>
      <c r="B39" s="23" t="s">
        <v>105</v>
      </c>
      <c r="C39" s="12">
        <v>0</v>
      </c>
      <c r="D39" s="22">
        <v>0.05</v>
      </c>
      <c r="E39" s="18">
        <f>C39-(C39*D39)</f>
        <v>0</v>
      </c>
    </row>
    <row r="40" spans="1:6" ht="36" x14ac:dyDescent="0.2">
      <c r="A40" s="160"/>
      <c r="B40" s="23" t="s">
        <v>127</v>
      </c>
      <c r="C40" s="12">
        <v>0</v>
      </c>
      <c r="D40" s="8">
        <v>0</v>
      </c>
      <c r="E40" s="18">
        <f>MIN(D40,C40)</f>
        <v>0</v>
      </c>
    </row>
    <row r="41" spans="1:6" ht="24" x14ac:dyDescent="0.2">
      <c r="A41" s="160"/>
      <c r="B41" s="23" t="s">
        <v>106</v>
      </c>
      <c r="C41" s="12">
        <v>24280</v>
      </c>
      <c r="D41" s="8">
        <v>0</v>
      </c>
      <c r="E41" s="18">
        <f>C41</f>
        <v>24280</v>
      </c>
    </row>
    <row r="42" spans="1:6" ht="60" x14ac:dyDescent="0.2">
      <c r="A42" s="160"/>
      <c r="B42" s="23" t="s">
        <v>107</v>
      </c>
      <c r="C42" s="12">
        <v>4654</v>
      </c>
      <c r="D42" s="8">
        <v>0</v>
      </c>
      <c r="E42" s="18">
        <f>C42</f>
        <v>4654</v>
      </c>
      <c r="F42" s="2" t="s">
        <v>143</v>
      </c>
    </row>
    <row r="43" spans="1:6" x14ac:dyDescent="0.2">
      <c r="A43" s="161"/>
      <c r="B43" s="63" t="s">
        <v>23</v>
      </c>
      <c r="C43" s="12">
        <v>0</v>
      </c>
      <c r="D43" s="22">
        <v>1</v>
      </c>
      <c r="E43" s="5">
        <f>C43-(C43*D43)</f>
        <v>0</v>
      </c>
      <c r="F43" s="2" t="s">
        <v>143</v>
      </c>
    </row>
    <row r="44" spans="1:6" x14ac:dyDescent="0.2">
      <c r="A44" s="159">
        <v>1.18</v>
      </c>
      <c r="B44" s="26" t="s">
        <v>24</v>
      </c>
      <c r="C44" s="66"/>
      <c r="D44" s="11"/>
      <c r="E44" s="18"/>
    </row>
    <row r="45" spans="1:6" x14ac:dyDescent="0.2">
      <c r="A45" s="160"/>
      <c r="B45" s="8" t="s">
        <v>128</v>
      </c>
      <c r="C45" s="66">
        <v>28541204</v>
      </c>
      <c r="D45" s="11">
        <v>0</v>
      </c>
      <c r="E45" s="18">
        <f>C45</f>
        <v>28541204</v>
      </c>
      <c r="F45" s="2" t="s">
        <v>142</v>
      </c>
    </row>
    <row r="46" spans="1:6" x14ac:dyDescent="0.2">
      <c r="A46" s="160"/>
      <c r="B46" s="8" t="s">
        <v>25</v>
      </c>
      <c r="C46" s="66">
        <v>46839932</v>
      </c>
      <c r="D46" s="11">
        <v>0</v>
      </c>
      <c r="E46" s="18">
        <f t="shared" ref="E46:E47" si="0">C46</f>
        <v>46839932</v>
      </c>
      <c r="F46" s="2" t="s">
        <v>142</v>
      </c>
    </row>
    <row r="47" spans="1:6" x14ac:dyDescent="0.2">
      <c r="A47" s="161"/>
      <c r="B47" s="8" t="s">
        <v>26</v>
      </c>
      <c r="C47" s="66">
        <v>70212</v>
      </c>
      <c r="D47" s="11">
        <v>0</v>
      </c>
      <c r="E47" s="18">
        <f t="shared" si="0"/>
        <v>70212</v>
      </c>
      <c r="F47" s="2" t="s">
        <v>142</v>
      </c>
    </row>
    <row r="48" spans="1:6" x14ac:dyDescent="0.2">
      <c r="A48" s="7">
        <v>1.19</v>
      </c>
      <c r="B48" s="4" t="s">
        <v>27</v>
      </c>
      <c r="C48" s="68">
        <f>SUM(C7:C47)</f>
        <v>113695308</v>
      </c>
      <c r="D48" s="21"/>
      <c r="E48" s="25">
        <f>SUM(E7:E47)</f>
        <v>91952737</v>
      </c>
      <c r="F48" s="73"/>
    </row>
    <row r="49" spans="1:11" x14ac:dyDescent="0.2">
      <c r="A49" s="162" t="s">
        <v>28</v>
      </c>
      <c r="B49" s="162"/>
      <c r="C49" s="162"/>
      <c r="D49" s="162"/>
      <c r="E49" s="162"/>
    </row>
    <row r="50" spans="1:11" x14ac:dyDescent="0.2">
      <c r="A50" s="159">
        <v>2.1</v>
      </c>
      <c r="B50" s="26" t="s">
        <v>29</v>
      </c>
      <c r="C50" s="66"/>
      <c r="D50" s="7"/>
      <c r="E50" s="5"/>
    </row>
    <row r="51" spans="1:11" x14ac:dyDescent="0.2">
      <c r="A51" s="160"/>
      <c r="B51" s="27" t="s">
        <v>30</v>
      </c>
      <c r="C51" s="66">
        <v>0</v>
      </c>
      <c r="D51" s="41">
        <v>0</v>
      </c>
      <c r="E51" s="18">
        <f t="shared" ref="E51:E53" si="1">C51</f>
        <v>0</v>
      </c>
      <c r="F51" s="2" t="s">
        <v>147</v>
      </c>
    </row>
    <row r="52" spans="1:11" x14ac:dyDescent="0.2">
      <c r="A52" s="160"/>
      <c r="B52" s="27" t="s">
        <v>31</v>
      </c>
      <c r="C52" s="66">
        <v>0</v>
      </c>
      <c r="D52" s="41">
        <v>0</v>
      </c>
      <c r="E52" s="18">
        <f t="shared" si="1"/>
        <v>0</v>
      </c>
    </row>
    <row r="53" spans="1:11" ht="15.75" x14ac:dyDescent="0.25">
      <c r="A53" s="161"/>
      <c r="B53" s="27" t="s">
        <v>32</v>
      </c>
      <c r="C53" s="69">
        <v>53132653</v>
      </c>
      <c r="D53" s="41">
        <v>0</v>
      </c>
      <c r="E53" s="18">
        <f t="shared" si="1"/>
        <v>53132653</v>
      </c>
      <c r="F53" s="116" t="s">
        <v>148</v>
      </c>
      <c r="G53" s="116"/>
      <c r="H53" s="116">
        <f>21411331-13261699</f>
        <v>8149632</v>
      </c>
      <c r="I53" s="117">
        <v>-2198851</v>
      </c>
      <c r="J53" s="116">
        <v>-1000000</v>
      </c>
      <c r="K53" s="118">
        <f>H53+I53+J53</f>
        <v>4950781</v>
      </c>
    </row>
    <row r="54" spans="1:11" x14ac:dyDescent="0.2">
      <c r="A54" s="159">
        <v>2.2000000000000002</v>
      </c>
      <c r="B54" s="26" t="s">
        <v>33</v>
      </c>
      <c r="C54" s="66"/>
      <c r="D54" s="41"/>
      <c r="E54" s="5"/>
      <c r="K54" s="73">
        <f>K53-C53</f>
        <v>-48181872</v>
      </c>
    </row>
    <row r="55" spans="1:11" x14ac:dyDescent="0.2">
      <c r="A55" s="160"/>
      <c r="B55" s="27" t="s">
        <v>34</v>
      </c>
      <c r="C55" s="66">
        <v>45440</v>
      </c>
      <c r="D55" s="41">
        <v>0</v>
      </c>
      <c r="E55" s="18">
        <f t="shared" ref="E55" si="2">C55</f>
        <v>45440</v>
      </c>
      <c r="F55" s="2" t="s">
        <v>144</v>
      </c>
    </row>
    <row r="56" spans="1:11" x14ac:dyDescent="0.2">
      <c r="A56" s="160"/>
      <c r="B56" s="27" t="s">
        <v>35</v>
      </c>
      <c r="C56" s="66">
        <v>1710000</v>
      </c>
      <c r="D56" s="41">
        <v>0</v>
      </c>
      <c r="E56" s="18">
        <f t="shared" ref="E56:E63" si="3">C56</f>
        <v>1710000</v>
      </c>
      <c r="F56" s="2" t="s">
        <v>145</v>
      </c>
    </row>
    <row r="57" spans="1:11" x14ac:dyDescent="0.2">
      <c r="A57" s="160"/>
      <c r="B57" s="27" t="s">
        <v>36</v>
      </c>
      <c r="C57" s="66">
        <v>0</v>
      </c>
      <c r="D57" s="41">
        <v>0</v>
      </c>
      <c r="E57" s="18">
        <f t="shared" si="3"/>
        <v>0</v>
      </c>
      <c r="H57" s="122">
        <v>2137267.7000000002</v>
      </c>
    </row>
    <row r="58" spans="1:11" x14ac:dyDescent="0.2">
      <c r="A58" s="160"/>
      <c r="B58" s="27" t="s">
        <v>37</v>
      </c>
      <c r="C58" s="66">
        <v>0</v>
      </c>
      <c r="D58" s="41">
        <v>0</v>
      </c>
      <c r="E58" s="18">
        <f t="shared" si="3"/>
        <v>0</v>
      </c>
      <c r="G58" s="122">
        <v>29275.32</v>
      </c>
      <c r="H58" s="122">
        <v>15268.06</v>
      </c>
    </row>
    <row r="59" spans="1:11" x14ac:dyDescent="0.2">
      <c r="A59" s="160"/>
      <c r="B59" s="27" t="s">
        <v>38</v>
      </c>
      <c r="C59" s="66">
        <v>0</v>
      </c>
      <c r="D59" s="41">
        <v>0</v>
      </c>
      <c r="E59" s="18">
        <f t="shared" si="3"/>
        <v>0</v>
      </c>
      <c r="H59" s="122">
        <f>SUM(H57:H58)</f>
        <v>2152535.7600000002</v>
      </c>
    </row>
    <row r="60" spans="1:11" x14ac:dyDescent="0.2">
      <c r="A60" s="160"/>
      <c r="B60" s="27" t="s">
        <v>39</v>
      </c>
      <c r="C60" s="66">
        <v>0</v>
      </c>
      <c r="D60" s="41">
        <v>0</v>
      </c>
      <c r="E60" s="18">
        <f t="shared" si="3"/>
        <v>0</v>
      </c>
      <c r="G60" s="122">
        <v>17039.849999999999</v>
      </c>
    </row>
    <row r="61" spans="1:11" x14ac:dyDescent="0.2">
      <c r="A61" s="160"/>
      <c r="B61" s="27" t="s">
        <v>40</v>
      </c>
      <c r="C61" s="66">
        <v>0</v>
      </c>
      <c r="D61" s="41">
        <v>0</v>
      </c>
      <c r="E61" s="18">
        <f t="shared" si="3"/>
        <v>0</v>
      </c>
      <c r="G61" s="122">
        <f>SUM(G58:G60)</f>
        <v>46315.17</v>
      </c>
    </row>
    <row r="62" spans="1:11" x14ac:dyDescent="0.2">
      <c r="A62" s="160"/>
      <c r="B62" s="27" t="s">
        <v>41</v>
      </c>
      <c r="C62" s="66">
        <v>0</v>
      </c>
      <c r="D62" s="41">
        <v>0</v>
      </c>
      <c r="E62" s="18">
        <f t="shared" si="3"/>
        <v>0</v>
      </c>
    </row>
    <row r="63" spans="1:11" x14ac:dyDescent="0.2">
      <c r="A63" s="161"/>
      <c r="B63" s="27" t="s">
        <v>42</v>
      </c>
      <c r="C63" s="69">
        <v>0</v>
      </c>
      <c r="D63" s="41">
        <v>0</v>
      </c>
      <c r="E63" s="18">
        <f t="shared" si="3"/>
        <v>0</v>
      </c>
    </row>
    <row r="64" spans="1:11" x14ac:dyDescent="0.2">
      <c r="A64" s="159">
        <v>2.2999999999999998</v>
      </c>
      <c r="B64" s="26" t="s">
        <v>43</v>
      </c>
      <c r="C64" s="66"/>
      <c r="D64" s="41"/>
      <c r="E64" s="5"/>
    </row>
    <row r="65" spans="1:7" x14ac:dyDescent="0.2">
      <c r="A65" s="160"/>
      <c r="B65" s="27" t="s">
        <v>44</v>
      </c>
      <c r="C65" s="69">
        <v>13261699</v>
      </c>
      <c r="D65" s="22">
        <v>1</v>
      </c>
      <c r="E65" s="18">
        <v>0</v>
      </c>
      <c r="F65" s="2" t="s">
        <v>146</v>
      </c>
    </row>
    <row r="66" spans="1:7" x14ac:dyDescent="0.2">
      <c r="A66" s="160"/>
      <c r="B66" s="27" t="s">
        <v>45</v>
      </c>
      <c r="C66" s="69">
        <v>0</v>
      </c>
      <c r="D66" s="41">
        <v>0</v>
      </c>
      <c r="E66" s="18">
        <f t="shared" ref="E66:E67" si="4">C66</f>
        <v>0</v>
      </c>
    </row>
    <row r="67" spans="1:7" x14ac:dyDescent="0.2">
      <c r="A67" s="161"/>
      <c r="B67" s="27" t="s">
        <v>46</v>
      </c>
      <c r="C67" s="69">
        <v>0</v>
      </c>
      <c r="D67" s="41">
        <v>0</v>
      </c>
      <c r="E67" s="18">
        <f t="shared" si="4"/>
        <v>0</v>
      </c>
    </row>
    <row r="68" spans="1:7" x14ac:dyDescent="0.2">
      <c r="A68" s="159">
        <v>2.4</v>
      </c>
      <c r="B68" s="26" t="s">
        <v>47</v>
      </c>
      <c r="C68" s="69">
        <v>0</v>
      </c>
      <c r="D68" s="42">
        <v>0</v>
      </c>
      <c r="E68" s="5">
        <v>0</v>
      </c>
    </row>
    <row r="69" spans="1:7" x14ac:dyDescent="0.2">
      <c r="A69" s="161"/>
      <c r="B69" s="23" t="s">
        <v>48</v>
      </c>
      <c r="C69" s="69">
        <v>0</v>
      </c>
      <c r="D69" s="22">
        <v>1</v>
      </c>
      <c r="E69" s="5">
        <f>C69-(C69*D69)</f>
        <v>0</v>
      </c>
    </row>
    <row r="70" spans="1:7" x14ac:dyDescent="0.2">
      <c r="A70" s="14">
        <v>2.5</v>
      </c>
      <c r="B70" s="4" t="s">
        <v>129</v>
      </c>
      <c r="C70" s="70">
        <f>SUM(C51:C69)</f>
        <v>68149792</v>
      </c>
      <c r="D70" s="29"/>
      <c r="E70" s="28">
        <f>SUM(E50:E69)</f>
        <v>54888093</v>
      </c>
      <c r="G70" s="73">
        <f>C48-C70</f>
        <v>45545516</v>
      </c>
    </row>
    <row r="71" spans="1:7" x14ac:dyDescent="0.2">
      <c r="A71" s="162" t="s">
        <v>82</v>
      </c>
      <c r="B71" s="162"/>
      <c r="C71" s="162"/>
      <c r="D71" s="162"/>
      <c r="E71" s="162"/>
    </row>
    <row r="72" spans="1:7" x14ac:dyDescent="0.2">
      <c r="A72" s="174">
        <v>3.1</v>
      </c>
      <c r="B72" s="164" t="s">
        <v>83</v>
      </c>
      <c r="C72" s="165"/>
      <c r="D72" s="165"/>
      <c r="E72" s="166"/>
    </row>
    <row r="73" spans="1:7" ht="24" x14ac:dyDescent="0.2">
      <c r="A73" s="175"/>
      <c r="B73" s="23" t="s">
        <v>130</v>
      </c>
      <c r="C73" s="71">
        <v>0</v>
      </c>
      <c r="D73" s="27">
        <v>0</v>
      </c>
      <c r="E73" s="5">
        <f>D73</f>
        <v>0</v>
      </c>
    </row>
    <row r="74" spans="1:7" x14ac:dyDescent="0.2">
      <c r="A74" s="159">
        <v>3.2</v>
      </c>
      <c r="B74" s="176" t="s">
        <v>131</v>
      </c>
      <c r="C74" s="177"/>
      <c r="D74" s="177"/>
      <c r="E74" s="178"/>
    </row>
    <row r="75" spans="1:7" ht="60" x14ac:dyDescent="0.2">
      <c r="A75" s="160"/>
      <c r="B75" s="23" t="s">
        <v>87</v>
      </c>
      <c r="C75" s="12">
        <v>0</v>
      </c>
      <c r="D75" s="8">
        <v>0</v>
      </c>
      <c r="E75" s="18">
        <v>0</v>
      </c>
    </row>
    <row r="76" spans="1:7" x14ac:dyDescent="0.2">
      <c r="A76" s="159">
        <v>3.3</v>
      </c>
      <c r="B76" s="164" t="s">
        <v>49</v>
      </c>
      <c r="C76" s="165"/>
      <c r="D76" s="165"/>
      <c r="E76" s="166"/>
    </row>
    <row r="77" spans="1:7" ht="84" x14ac:dyDescent="0.2">
      <c r="A77" s="160"/>
      <c r="B77" s="30" t="s">
        <v>132</v>
      </c>
      <c r="C77" s="12">
        <v>0</v>
      </c>
      <c r="D77" s="8">
        <v>0</v>
      </c>
      <c r="E77" s="5">
        <v>0</v>
      </c>
    </row>
    <row r="78" spans="1:7" x14ac:dyDescent="0.2">
      <c r="A78" s="161"/>
      <c r="B78" s="30" t="s">
        <v>71</v>
      </c>
      <c r="C78" s="12">
        <v>0</v>
      </c>
      <c r="D78" s="28">
        <v>0</v>
      </c>
      <c r="E78" s="5">
        <v>0</v>
      </c>
    </row>
    <row r="79" spans="1:7" x14ac:dyDescent="0.2">
      <c r="A79" s="159">
        <v>3.4</v>
      </c>
      <c r="B79" s="164" t="s">
        <v>50</v>
      </c>
      <c r="C79" s="165"/>
      <c r="D79" s="165"/>
      <c r="E79" s="166"/>
    </row>
    <row r="80" spans="1:7" ht="24" x14ac:dyDescent="0.2">
      <c r="A80" s="161"/>
      <c r="B80" s="23" t="s">
        <v>51</v>
      </c>
      <c r="C80" s="12">
        <v>0</v>
      </c>
      <c r="D80" s="27">
        <v>0</v>
      </c>
      <c r="E80" s="5">
        <v>0</v>
      </c>
    </row>
    <row r="81" spans="1:5" x14ac:dyDescent="0.2">
      <c r="A81" s="159">
        <v>3.5</v>
      </c>
      <c r="B81" s="164" t="s">
        <v>52</v>
      </c>
      <c r="C81" s="165"/>
      <c r="D81" s="165"/>
      <c r="E81" s="166"/>
    </row>
    <row r="82" spans="1:5" ht="24" x14ac:dyDescent="0.2">
      <c r="A82" s="161"/>
      <c r="B82" s="23" t="s">
        <v>133</v>
      </c>
      <c r="C82" s="12">
        <v>0</v>
      </c>
      <c r="D82" s="27">
        <v>0</v>
      </c>
      <c r="E82" s="5">
        <v>0</v>
      </c>
    </row>
    <row r="83" spans="1:5" x14ac:dyDescent="0.2">
      <c r="A83" s="7">
        <v>3.6</v>
      </c>
      <c r="B83" s="10" t="s">
        <v>53</v>
      </c>
      <c r="C83" s="66">
        <v>0</v>
      </c>
      <c r="D83" s="27">
        <v>0</v>
      </c>
      <c r="E83" s="18">
        <f>C83</f>
        <v>0</v>
      </c>
    </row>
    <row r="84" spans="1:5" x14ac:dyDescent="0.2">
      <c r="A84" s="159">
        <v>3.7</v>
      </c>
      <c r="B84" s="176" t="s">
        <v>54</v>
      </c>
      <c r="C84" s="177"/>
      <c r="D84" s="177"/>
      <c r="E84" s="178"/>
    </row>
    <row r="85" spans="1:5" ht="60" x14ac:dyDescent="0.2">
      <c r="A85" s="161"/>
      <c r="B85" s="23" t="s">
        <v>134</v>
      </c>
      <c r="C85" s="12">
        <v>0</v>
      </c>
      <c r="D85" s="27">
        <v>0</v>
      </c>
      <c r="E85" s="5">
        <v>0</v>
      </c>
    </row>
    <row r="86" spans="1:5" x14ac:dyDescent="0.2">
      <c r="A86" s="159">
        <v>3.8</v>
      </c>
      <c r="B86" s="176" t="s">
        <v>55</v>
      </c>
      <c r="C86" s="177"/>
      <c r="D86" s="177"/>
      <c r="E86" s="178"/>
    </row>
    <row r="87" spans="1:5" ht="36" x14ac:dyDescent="0.2">
      <c r="A87" s="161"/>
      <c r="B87" s="23" t="s">
        <v>135</v>
      </c>
      <c r="C87" s="12">
        <v>0</v>
      </c>
      <c r="D87" s="27">
        <v>0</v>
      </c>
      <c r="E87" s="5">
        <f>D87</f>
        <v>0</v>
      </c>
    </row>
    <row r="88" spans="1:5" x14ac:dyDescent="0.2">
      <c r="A88" s="159">
        <v>3.9</v>
      </c>
      <c r="B88" s="176" t="s">
        <v>56</v>
      </c>
      <c r="C88" s="177"/>
      <c r="D88" s="177"/>
      <c r="E88" s="178"/>
    </row>
    <row r="89" spans="1:5" ht="36" x14ac:dyDescent="0.2">
      <c r="A89" s="160"/>
      <c r="B89" s="23" t="s">
        <v>136</v>
      </c>
      <c r="C89" s="12">
        <v>0</v>
      </c>
      <c r="D89" s="8">
        <v>0</v>
      </c>
      <c r="E89" s="5">
        <v>0</v>
      </c>
    </row>
    <row r="90" spans="1:5" ht="24" x14ac:dyDescent="0.2">
      <c r="A90" s="161"/>
      <c r="B90" s="23" t="s">
        <v>57</v>
      </c>
      <c r="C90" s="12">
        <v>0</v>
      </c>
      <c r="D90" s="27">
        <v>0</v>
      </c>
      <c r="E90" s="5">
        <v>0</v>
      </c>
    </row>
    <row r="91" spans="1:5" x14ac:dyDescent="0.2">
      <c r="A91" s="180">
        <v>3.1</v>
      </c>
      <c r="B91" s="183" t="s">
        <v>137</v>
      </c>
      <c r="C91" s="184"/>
      <c r="D91" s="184"/>
      <c r="E91" s="185"/>
    </row>
    <row r="92" spans="1:5" ht="36" x14ac:dyDescent="0.2">
      <c r="A92" s="181"/>
      <c r="B92" s="23" t="s">
        <v>58</v>
      </c>
      <c r="C92" s="12">
        <v>0</v>
      </c>
      <c r="D92" s="8">
        <v>0</v>
      </c>
      <c r="E92" s="5">
        <v>0</v>
      </c>
    </row>
    <row r="93" spans="1:5" ht="36" x14ac:dyDescent="0.2">
      <c r="A93" s="182"/>
      <c r="B93" s="23" t="s">
        <v>138</v>
      </c>
      <c r="C93" s="12">
        <v>0</v>
      </c>
      <c r="D93" s="27">
        <v>0</v>
      </c>
      <c r="E93" s="5">
        <v>0</v>
      </c>
    </row>
    <row r="94" spans="1:5" x14ac:dyDescent="0.2">
      <c r="A94" s="14">
        <v>3.11</v>
      </c>
      <c r="B94" s="13" t="s">
        <v>139</v>
      </c>
      <c r="C94" s="68">
        <f>SUM(C72:C93)</f>
        <v>0</v>
      </c>
      <c r="D94" s="25">
        <f>SUM(D72:D93)</f>
        <v>0</v>
      </c>
      <c r="E94" s="25">
        <f>SUM(E72:E93)</f>
        <v>0</v>
      </c>
    </row>
    <row r="95" spans="1:5" ht="12.75" thickBot="1" x14ac:dyDescent="0.25">
      <c r="A95" s="50"/>
      <c r="B95" s="51"/>
      <c r="C95" s="72">
        <f>C48-C70-C94</f>
        <v>45545516</v>
      </c>
      <c r="D95" s="51" t="s">
        <v>67</v>
      </c>
      <c r="E95" s="52">
        <f>E48-E70-E94</f>
        <v>37064644</v>
      </c>
    </row>
    <row r="96" spans="1:5" ht="12.75" thickTop="1" x14ac:dyDescent="0.2"/>
    <row r="97" spans="1:5" x14ac:dyDescent="0.2">
      <c r="A97" s="1" t="s">
        <v>59</v>
      </c>
    </row>
    <row r="99" spans="1:5" x14ac:dyDescent="0.2">
      <c r="A99" s="2" t="s">
        <v>60</v>
      </c>
    </row>
    <row r="100" spans="1:5" x14ac:dyDescent="0.2">
      <c r="A100" s="2" t="s">
        <v>61</v>
      </c>
    </row>
    <row r="101" spans="1:5" x14ac:dyDescent="0.2">
      <c r="A101" s="2" t="s">
        <v>62</v>
      </c>
    </row>
    <row r="102" spans="1:5" ht="9" customHeight="1" x14ac:dyDescent="0.2"/>
    <row r="103" spans="1:5" s="81" customFormat="1" ht="24.75" customHeight="1" x14ac:dyDescent="0.25">
      <c r="A103" s="196" t="s">
        <v>118</v>
      </c>
      <c r="B103" s="196"/>
      <c r="C103" s="196"/>
      <c r="D103" s="196"/>
      <c r="E103" s="196"/>
    </row>
    <row r="106" spans="1:5" ht="12.75" x14ac:dyDescent="0.2">
      <c r="A106" s="83" t="s">
        <v>149</v>
      </c>
      <c r="B106" s="83"/>
      <c r="C106" s="119" t="s">
        <v>150</v>
      </c>
      <c r="D106" s="119"/>
      <c r="E106" s="120"/>
    </row>
    <row r="107" spans="1:5" ht="15.75" x14ac:dyDescent="0.25">
      <c r="A107" s="84" t="s">
        <v>119</v>
      </c>
      <c r="B107" s="85"/>
      <c r="C107" s="195" t="s">
        <v>151</v>
      </c>
      <c r="D107" s="195"/>
      <c r="E107" s="195"/>
    </row>
  </sheetData>
  <mergeCells count="34">
    <mergeCell ref="C107:E107"/>
    <mergeCell ref="B79:E79"/>
    <mergeCell ref="B81:E81"/>
    <mergeCell ref="A103:E103"/>
    <mergeCell ref="A86:A87"/>
    <mergeCell ref="A88:A90"/>
    <mergeCell ref="A91:A93"/>
    <mergeCell ref="B84:E84"/>
    <mergeCell ref="B86:E86"/>
    <mergeCell ref="B88:E88"/>
    <mergeCell ref="B91:E91"/>
    <mergeCell ref="A84:A85"/>
    <mergeCell ref="A79:A80"/>
    <mergeCell ref="A81:A82"/>
    <mergeCell ref="A6:E6"/>
    <mergeCell ref="A35:A36"/>
    <mergeCell ref="A37:A43"/>
    <mergeCell ref="A44:A47"/>
    <mergeCell ref="A50:A53"/>
    <mergeCell ref="A10:A18"/>
    <mergeCell ref="A19:A21"/>
    <mergeCell ref="A23:A25"/>
    <mergeCell ref="A71:E71"/>
    <mergeCell ref="A49:E49"/>
    <mergeCell ref="A30:A31"/>
    <mergeCell ref="A54:A63"/>
    <mergeCell ref="A64:A67"/>
    <mergeCell ref="A68:A69"/>
    <mergeCell ref="A72:A73"/>
    <mergeCell ref="A74:A75"/>
    <mergeCell ref="A76:A78"/>
    <mergeCell ref="B72:E72"/>
    <mergeCell ref="B74:E74"/>
    <mergeCell ref="B76:E76"/>
  </mergeCells>
  <pageMargins left="0.98425196850393704" right="0.74803149606299202" top="0.74803149606299202" bottom="0.74803149606299202" header="0.31496062992126" footer="0.31496062992126"/>
  <pageSetup scale="64" orientation="portrait" r:id="rId1"/>
  <rowBreaks count="1" manualBreakCount="1">
    <brk id="70" max="4" man="1"/>
  </rowBreaks>
  <ignoredErrors>
    <ignoredError sqref="E30:E31 E29 E4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election activeCell="H6" sqref="H6"/>
    </sheetView>
  </sheetViews>
  <sheetFormatPr defaultColWidth="9.140625" defaultRowHeight="12" x14ac:dyDescent="0.2"/>
  <cols>
    <col min="1" max="1" width="9.7109375" style="2" customWidth="1"/>
    <col min="2" max="2" width="14.28515625" style="3" bestFit="1" customWidth="1"/>
    <col min="3" max="3" width="7.7109375" style="56" bestFit="1" customWidth="1"/>
    <col min="4" max="4" width="12" style="3" bestFit="1" customWidth="1"/>
    <col min="5" max="5" width="6.85546875" style="2" customWidth="1"/>
    <col min="6" max="6" width="6.140625" style="2" bestFit="1" customWidth="1"/>
    <col min="7" max="7" width="9.140625" style="2"/>
    <col min="8" max="8" width="11.140625" style="3" bestFit="1" customWidth="1"/>
    <col min="9" max="9" width="10.7109375" style="2" bestFit="1" customWidth="1"/>
    <col min="10" max="10" width="10.7109375" style="3" bestFit="1" customWidth="1"/>
    <col min="11" max="11" width="11.140625" style="2" bestFit="1" customWidth="1"/>
    <col min="12" max="12" width="9.85546875" style="2" bestFit="1" customWidth="1"/>
    <col min="13" max="13" width="11.140625" style="2" bestFit="1" customWidth="1"/>
    <col min="14" max="16384" width="9.140625" style="2"/>
  </cols>
  <sheetData>
    <row r="1" spans="1:13" x14ac:dyDescent="0.2">
      <c r="A1" s="49">
        <v>1.5</v>
      </c>
      <c r="B1" s="55" t="s">
        <v>69</v>
      </c>
    </row>
    <row r="2" spans="1:13" x14ac:dyDescent="0.2">
      <c r="A2" s="49">
        <v>3.8</v>
      </c>
      <c r="B2" s="55" t="s">
        <v>55</v>
      </c>
    </row>
    <row r="3" spans="1:13" ht="24" x14ac:dyDescent="0.2">
      <c r="A3" s="34" t="s">
        <v>76</v>
      </c>
      <c r="B3" s="59" t="s">
        <v>89</v>
      </c>
      <c r="C3" s="57" t="s">
        <v>77</v>
      </c>
      <c r="D3" s="35" t="s">
        <v>88</v>
      </c>
      <c r="E3" s="34" t="s">
        <v>78</v>
      </c>
      <c r="F3" s="34" t="s">
        <v>79</v>
      </c>
      <c r="G3" s="34" t="s">
        <v>80</v>
      </c>
      <c r="H3" s="35" t="s">
        <v>81</v>
      </c>
      <c r="I3" s="59" t="s">
        <v>90</v>
      </c>
      <c r="J3" s="59" t="s">
        <v>91</v>
      </c>
    </row>
    <row r="4" spans="1:13" x14ac:dyDescent="0.2">
      <c r="A4" s="48" t="s">
        <v>116</v>
      </c>
      <c r="B4" s="45">
        <v>100</v>
      </c>
      <c r="C4" s="58">
        <v>235.52</v>
      </c>
      <c r="D4" s="58">
        <f t="shared" ref="D4:D5" si="0">B4*C4</f>
        <v>23552</v>
      </c>
      <c r="E4" s="53">
        <v>0.15</v>
      </c>
      <c r="F4" s="54">
        <v>0.11</v>
      </c>
      <c r="G4" s="44">
        <f t="shared" ref="G4" si="1">C4-(MAX(E4,F4)*C4)</f>
        <v>200.19200000000001</v>
      </c>
      <c r="H4" s="58">
        <f t="shared" ref="H4:H5" si="2">B4*G4</f>
        <v>20019.2</v>
      </c>
      <c r="I4" s="46">
        <f>D4/$D$6</f>
        <v>0.93341788205453391</v>
      </c>
      <c r="J4" s="58">
        <f>IF(AND(I4&gt;25%,I4&lt;=51%),(D4*5%),IF(I4&gt;51%,D4*10%,0))</f>
        <v>2355.2000000000003</v>
      </c>
      <c r="K4" s="74"/>
      <c r="L4" s="75"/>
    </row>
    <row r="5" spans="1:13" x14ac:dyDescent="0.2">
      <c r="A5" s="48" t="s">
        <v>117</v>
      </c>
      <c r="B5" s="45">
        <v>1000</v>
      </c>
      <c r="C5" s="58">
        <v>1.68</v>
      </c>
      <c r="D5" s="58">
        <f t="shared" si="0"/>
        <v>1680</v>
      </c>
      <c r="E5" s="53">
        <v>0.15</v>
      </c>
      <c r="F5" s="54">
        <v>0.11</v>
      </c>
      <c r="G5" s="76">
        <f>C5-(MAX(E5,F5)*C5)</f>
        <v>1.4279999999999999</v>
      </c>
      <c r="H5" s="58">
        <f t="shared" si="2"/>
        <v>1428</v>
      </c>
      <c r="I5" s="46">
        <f>D5/$D$6</f>
        <v>6.6582117945466077E-2</v>
      </c>
      <c r="J5" s="58">
        <f t="shared" ref="J5" si="3">IF(AND(I5&gt;25%,I5&lt;=51%),(D5*5%),IF(I5&gt;51%,D5*10%,0))</f>
        <v>0</v>
      </c>
      <c r="K5" s="74"/>
      <c r="L5" s="75"/>
    </row>
    <row r="6" spans="1:13" ht="12.75" thickBot="1" x14ac:dyDescent="0.25">
      <c r="B6" s="77">
        <f>SUM(B4:B5)</f>
        <v>1100</v>
      </c>
      <c r="C6" s="62"/>
      <c r="D6" s="78">
        <f>SUM(D4:D5)</f>
        <v>25232</v>
      </c>
      <c r="G6" s="60" t="s">
        <v>92</v>
      </c>
      <c r="H6" s="78">
        <f>SUM(H4:H5)</f>
        <v>21447.200000000001</v>
      </c>
      <c r="I6" s="60" t="s">
        <v>93</v>
      </c>
      <c r="J6" s="78">
        <f>SUM(J4:J5)</f>
        <v>2355.2000000000003</v>
      </c>
      <c r="K6" s="79"/>
      <c r="L6" s="79"/>
      <c r="M6" s="75"/>
    </row>
    <row r="7" spans="1:13" ht="12.75" thickTop="1" x14ac:dyDescent="0.2"/>
    <row r="8" spans="1:13" x14ac:dyDescent="0.2">
      <c r="D8" s="56"/>
    </row>
    <row r="10" spans="1:13" x14ac:dyDescent="0.2">
      <c r="A10" s="2" t="s">
        <v>114</v>
      </c>
    </row>
    <row r="11" spans="1:13" x14ac:dyDescent="0.2">
      <c r="A11" s="80" t="s">
        <v>115</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election activeCell="B5" sqref="B5"/>
    </sheetView>
  </sheetViews>
  <sheetFormatPr defaultColWidth="9.140625" defaultRowHeight="12" x14ac:dyDescent="0.2"/>
  <cols>
    <col min="1" max="1" width="9.7109375" style="2" customWidth="1"/>
    <col min="2" max="2" width="14.28515625" style="3" bestFit="1" customWidth="1"/>
    <col min="3" max="3" width="6" style="56" bestFit="1" customWidth="1"/>
    <col min="4" max="4" width="10.7109375" style="3" bestFit="1" customWidth="1"/>
    <col min="5" max="5" width="6.85546875" style="2" customWidth="1"/>
    <col min="6" max="6" width="6.140625" style="2" bestFit="1" customWidth="1"/>
    <col min="7" max="7" width="9.140625" style="2"/>
    <col min="8" max="8" width="10.7109375" style="3" bestFit="1" customWidth="1"/>
    <col min="9" max="9" width="10.7109375" style="2" bestFit="1" customWidth="1"/>
    <col min="10" max="10" width="10.7109375" style="3" bestFit="1" customWidth="1"/>
    <col min="11" max="16384" width="9.140625" style="2"/>
  </cols>
  <sheetData>
    <row r="1" spans="1:10" x14ac:dyDescent="0.2">
      <c r="A1" s="49">
        <v>1.5</v>
      </c>
      <c r="B1" s="55" t="s">
        <v>69</v>
      </c>
    </row>
    <row r="2" spans="1:10" x14ac:dyDescent="0.2">
      <c r="A2" s="49">
        <v>3.8</v>
      </c>
      <c r="B2" s="55" t="s">
        <v>55</v>
      </c>
    </row>
    <row r="3" spans="1:10" ht="24" x14ac:dyDescent="0.2">
      <c r="A3" s="34" t="s">
        <v>76</v>
      </c>
      <c r="B3" s="59" t="s">
        <v>89</v>
      </c>
      <c r="C3" s="57" t="s">
        <v>77</v>
      </c>
      <c r="D3" s="35" t="s">
        <v>88</v>
      </c>
      <c r="E3" s="34" t="s">
        <v>78</v>
      </c>
      <c r="F3" s="34" t="s">
        <v>79</v>
      </c>
      <c r="G3" s="34" t="s">
        <v>80</v>
      </c>
      <c r="H3" s="35" t="s">
        <v>81</v>
      </c>
      <c r="I3" s="59" t="s">
        <v>90</v>
      </c>
      <c r="J3" s="59" t="s">
        <v>91</v>
      </c>
    </row>
    <row r="4" spans="1:10" x14ac:dyDescent="0.2">
      <c r="A4" s="48" t="s">
        <v>63</v>
      </c>
      <c r="B4" s="45">
        <v>10000000</v>
      </c>
      <c r="C4" s="58">
        <v>9.9</v>
      </c>
      <c r="D4" s="45">
        <f>B4*C4</f>
        <v>99000000</v>
      </c>
      <c r="E4" s="53">
        <v>0.15</v>
      </c>
      <c r="F4" s="54">
        <v>0.22</v>
      </c>
      <c r="G4" s="44">
        <f t="shared" ref="G4:G12" si="0">C4-(MAX(E4,F4)*C4)</f>
        <v>7.7220000000000004</v>
      </c>
      <c r="H4" s="45">
        <f t="shared" ref="H4:H12" si="1">B4*G4</f>
        <v>77220000</v>
      </c>
      <c r="I4" s="46">
        <f>D4/$D$13</f>
        <v>0.267076723858854</v>
      </c>
      <c r="J4" s="45">
        <f>IF(AND(I4&gt;25%,I4&lt;=51%),(D4*5%),IF(I4&gt;51%,D4*10%,0))</f>
        <v>4950000</v>
      </c>
    </row>
    <row r="5" spans="1:10" x14ac:dyDescent="0.2">
      <c r="A5" s="48" t="s">
        <v>64</v>
      </c>
      <c r="B5" s="45">
        <v>1000000</v>
      </c>
      <c r="C5" s="58">
        <v>11.59</v>
      </c>
      <c r="D5" s="45">
        <f t="shared" ref="D5:D12" si="2">B5*C5</f>
        <v>11590000</v>
      </c>
      <c r="E5" s="53">
        <v>0.15</v>
      </c>
      <c r="F5" s="54">
        <v>0.13500000000000001</v>
      </c>
      <c r="G5" s="44">
        <f t="shared" si="0"/>
        <v>9.8514999999999997</v>
      </c>
      <c r="H5" s="45">
        <f t="shared" si="1"/>
        <v>9851500</v>
      </c>
      <c r="I5" s="46">
        <f t="shared" ref="I5:I12" si="3">D5/$D$13</f>
        <v>3.1266860904284016E-2</v>
      </c>
      <c r="J5" s="45">
        <f t="shared" ref="J5:J12" si="4">IF(AND(I5&gt;25%,I5&lt;=51%),(D5*5%),IF(I5&gt;51%,D5*10%,0))</f>
        <v>0</v>
      </c>
    </row>
    <row r="6" spans="1:10" x14ac:dyDescent="0.2">
      <c r="A6" s="48" t="s">
        <v>65</v>
      </c>
      <c r="B6" s="45">
        <v>2000000</v>
      </c>
      <c r="C6" s="58">
        <v>12.1</v>
      </c>
      <c r="D6" s="45">
        <f t="shared" si="2"/>
        <v>24200000</v>
      </c>
      <c r="E6" s="53">
        <v>0.15</v>
      </c>
      <c r="F6" s="54">
        <v>0.16800000000000001</v>
      </c>
      <c r="G6" s="44">
        <f t="shared" si="0"/>
        <v>10.0672</v>
      </c>
      <c r="H6" s="45">
        <f t="shared" si="1"/>
        <v>20134400</v>
      </c>
      <c r="I6" s="46">
        <f t="shared" si="3"/>
        <v>6.5285421387719866E-2</v>
      </c>
      <c r="J6" s="45">
        <f t="shared" si="4"/>
        <v>0</v>
      </c>
    </row>
    <row r="7" spans="1:10" x14ac:dyDescent="0.2">
      <c r="A7" s="48" t="s">
        <v>66</v>
      </c>
      <c r="B7" s="45">
        <v>15000000</v>
      </c>
      <c r="C7" s="58">
        <v>8.1</v>
      </c>
      <c r="D7" s="45">
        <f t="shared" si="2"/>
        <v>121500000</v>
      </c>
      <c r="E7" s="53">
        <v>0.15</v>
      </c>
      <c r="F7" s="54">
        <v>9.0999999999999998E-2</v>
      </c>
      <c r="G7" s="44">
        <f t="shared" si="0"/>
        <v>6.8849999999999998</v>
      </c>
      <c r="H7" s="45">
        <f t="shared" si="1"/>
        <v>103275000</v>
      </c>
      <c r="I7" s="46">
        <f t="shared" si="3"/>
        <v>0.3277759792813208</v>
      </c>
      <c r="J7" s="45">
        <f t="shared" si="4"/>
        <v>6075000</v>
      </c>
    </row>
    <row r="8" spans="1:10" x14ac:dyDescent="0.2">
      <c r="A8" s="48" t="s">
        <v>94</v>
      </c>
      <c r="B8" s="45">
        <v>3000000</v>
      </c>
      <c r="C8" s="58">
        <v>11.6</v>
      </c>
      <c r="D8" s="45">
        <f t="shared" si="2"/>
        <v>34800000</v>
      </c>
      <c r="E8" s="53">
        <v>0.15</v>
      </c>
      <c r="F8" s="54">
        <v>0.14099999999999999</v>
      </c>
      <c r="G8" s="44">
        <f t="shared" si="0"/>
        <v>9.86</v>
      </c>
      <c r="H8" s="45">
        <f t="shared" si="1"/>
        <v>29580000</v>
      </c>
      <c r="I8" s="46">
        <f t="shared" si="3"/>
        <v>9.388151505341534E-2</v>
      </c>
      <c r="J8" s="45">
        <f t="shared" si="4"/>
        <v>0</v>
      </c>
    </row>
    <row r="9" spans="1:10" x14ac:dyDescent="0.2">
      <c r="A9" s="48" t="s">
        <v>95</v>
      </c>
      <c r="B9" s="45">
        <v>1500000</v>
      </c>
      <c r="C9" s="58">
        <v>9.1</v>
      </c>
      <c r="D9" s="45">
        <f t="shared" si="2"/>
        <v>13650000</v>
      </c>
      <c r="E9" s="53">
        <v>0.15</v>
      </c>
      <c r="F9" s="54">
        <v>0.13900000000000001</v>
      </c>
      <c r="G9" s="44">
        <f t="shared" si="0"/>
        <v>7.7349999999999994</v>
      </c>
      <c r="H9" s="45">
        <f t="shared" si="1"/>
        <v>11602500</v>
      </c>
      <c r="I9" s="46">
        <f t="shared" si="3"/>
        <v>3.6824214956296536E-2</v>
      </c>
      <c r="J9" s="45">
        <f t="shared" si="4"/>
        <v>0</v>
      </c>
    </row>
    <row r="10" spans="1:10" x14ac:dyDescent="0.2">
      <c r="A10" s="48" t="s">
        <v>96</v>
      </c>
      <c r="B10" s="45">
        <v>2200000</v>
      </c>
      <c r="C10" s="58">
        <v>8.1</v>
      </c>
      <c r="D10" s="45">
        <f t="shared" si="2"/>
        <v>17820000</v>
      </c>
      <c r="E10" s="53">
        <v>0.15</v>
      </c>
      <c r="F10" s="54">
        <v>0.19500000000000001</v>
      </c>
      <c r="G10" s="44">
        <f t="shared" si="0"/>
        <v>6.5205000000000002</v>
      </c>
      <c r="H10" s="45">
        <f t="shared" si="1"/>
        <v>14345100</v>
      </c>
      <c r="I10" s="46">
        <f t="shared" si="3"/>
        <v>4.8073810294593719E-2</v>
      </c>
      <c r="J10" s="45">
        <f t="shared" si="4"/>
        <v>0</v>
      </c>
    </row>
    <row r="11" spans="1:10" x14ac:dyDescent="0.2">
      <c r="A11" s="48" t="s">
        <v>98</v>
      </c>
      <c r="B11" s="45">
        <v>1400000</v>
      </c>
      <c r="C11" s="58">
        <v>15.1</v>
      </c>
      <c r="D11" s="45">
        <f t="shared" si="2"/>
        <v>21140000</v>
      </c>
      <c r="E11" s="53">
        <v>0.15</v>
      </c>
      <c r="F11" s="54">
        <v>0.14799999999999999</v>
      </c>
      <c r="G11" s="44">
        <f t="shared" si="0"/>
        <v>12.835000000000001</v>
      </c>
      <c r="H11" s="45">
        <f t="shared" si="1"/>
        <v>17969000</v>
      </c>
      <c r="I11" s="46">
        <f t="shared" si="3"/>
        <v>5.7030322650264378E-2</v>
      </c>
      <c r="J11" s="45">
        <f t="shared" si="4"/>
        <v>0</v>
      </c>
    </row>
    <row r="12" spans="1:10" x14ac:dyDescent="0.2">
      <c r="A12" s="48" t="s">
        <v>97</v>
      </c>
      <c r="B12" s="45">
        <v>1900000</v>
      </c>
      <c r="C12" s="58">
        <v>14.2</v>
      </c>
      <c r="D12" s="45">
        <f t="shared" si="2"/>
        <v>26980000</v>
      </c>
      <c r="E12" s="53">
        <v>0.15</v>
      </c>
      <c r="F12" s="54">
        <v>0.254</v>
      </c>
      <c r="G12" s="44">
        <f t="shared" si="0"/>
        <v>10.5932</v>
      </c>
      <c r="H12" s="45">
        <f t="shared" si="1"/>
        <v>20127080</v>
      </c>
      <c r="I12" s="46">
        <f t="shared" si="3"/>
        <v>7.2785151613251317E-2</v>
      </c>
      <c r="J12" s="45">
        <f t="shared" si="4"/>
        <v>0</v>
      </c>
    </row>
    <row r="13" spans="1:10" ht="12.75" thickBot="1" x14ac:dyDescent="0.25">
      <c r="B13" s="61">
        <f>SUM(B4:B12)</f>
        <v>38000000</v>
      </c>
      <c r="C13" s="62"/>
      <c r="D13" s="61">
        <f>SUM(D4:D12)</f>
        <v>370680000</v>
      </c>
      <c r="G13" s="60" t="s">
        <v>92</v>
      </c>
      <c r="H13" s="61">
        <f>SUM(H4:H12)</f>
        <v>304104580</v>
      </c>
      <c r="I13" s="60" t="s">
        <v>93</v>
      </c>
      <c r="J13" s="61">
        <f>SUM(J4:J12)</f>
        <v>11025000</v>
      </c>
    </row>
    <row r="14" spans="1:10" ht="12.75" thickTop="1" x14ac:dyDescent="0.2"/>
  </sheetData>
  <pageMargins left="0.7" right="0.7" top="0.75" bottom="0.75" header="0.3" footer="0.3"/>
  <pageSetup paperSize="9" orientation="portrait" r:id="rId1"/>
  <ignoredErrors>
    <ignoredError sqref="G13 I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election activeCell="B5" sqref="B5"/>
    </sheetView>
  </sheetViews>
  <sheetFormatPr defaultColWidth="9.140625" defaultRowHeight="12" x14ac:dyDescent="0.2"/>
  <cols>
    <col min="1" max="1" width="9.7109375" style="2" customWidth="1"/>
    <col min="2" max="2" width="14.28515625" style="3" bestFit="1" customWidth="1"/>
    <col min="3" max="3" width="6" style="56" bestFit="1" customWidth="1"/>
    <col min="4" max="4" width="10.7109375" style="3" bestFit="1" customWidth="1"/>
    <col min="5" max="5" width="8.5703125" style="2" bestFit="1" customWidth="1"/>
    <col min="6" max="6" width="10.7109375" style="3" bestFit="1" customWidth="1"/>
    <col min="7" max="16384" width="9.140625" style="2"/>
  </cols>
  <sheetData>
    <row r="1" spans="1:6" x14ac:dyDescent="0.2">
      <c r="A1" s="49" t="s">
        <v>109</v>
      </c>
      <c r="B1" s="55" t="s">
        <v>111</v>
      </c>
    </row>
    <row r="2" spans="1:6" ht="24" x14ac:dyDescent="0.2">
      <c r="A2" s="34" t="s">
        <v>76</v>
      </c>
      <c r="B2" s="59" t="s">
        <v>89</v>
      </c>
      <c r="C2" s="57" t="s">
        <v>77</v>
      </c>
      <c r="D2" s="35" t="s">
        <v>88</v>
      </c>
      <c r="E2" s="43" t="s">
        <v>108</v>
      </c>
      <c r="F2" s="35" t="s">
        <v>81</v>
      </c>
    </row>
    <row r="3" spans="1:6" x14ac:dyDescent="0.2">
      <c r="A3" s="48" t="s">
        <v>63</v>
      </c>
      <c r="B3" s="45">
        <v>1000000</v>
      </c>
      <c r="C3" s="58">
        <v>9.9</v>
      </c>
      <c r="D3" s="45">
        <f>B3*C3</f>
        <v>9900000</v>
      </c>
      <c r="E3" s="54">
        <v>0.22</v>
      </c>
      <c r="F3" s="45">
        <f>D3-(E3*D3)</f>
        <v>7722000</v>
      </c>
    </row>
    <row r="4" spans="1:6" x14ac:dyDescent="0.2">
      <c r="A4" s="48" t="s">
        <v>64</v>
      </c>
      <c r="B4" s="45">
        <v>100000</v>
      </c>
      <c r="C4" s="58">
        <v>11.59</v>
      </c>
      <c r="D4" s="45">
        <f t="shared" ref="D4:D11" si="0">B4*C4</f>
        <v>1159000</v>
      </c>
      <c r="E4" s="54">
        <v>0.13500000000000001</v>
      </c>
      <c r="F4" s="45">
        <f t="shared" ref="F4:F11" si="1">D4-(E4*D4)</f>
        <v>1002535</v>
      </c>
    </row>
    <row r="5" spans="1:6" x14ac:dyDescent="0.2">
      <c r="A5" s="48" t="s">
        <v>65</v>
      </c>
      <c r="B5" s="45">
        <v>200000</v>
      </c>
      <c r="C5" s="58">
        <v>12.1</v>
      </c>
      <c r="D5" s="45">
        <f t="shared" si="0"/>
        <v>2420000</v>
      </c>
      <c r="E5" s="54">
        <v>0.16800000000000001</v>
      </c>
      <c r="F5" s="45">
        <f t="shared" si="1"/>
        <v>2013440</v>
      </c>
    </row>
    <row r="6" spans="1:6" x14ac:dyDescent="0.2">
      <c r="A6" s="48" t="s">
        <v>66</v>
      </c>
      <c r="B6" s="45">
        <v>1500000</v>
      </c>
      <c r="C6" s="58">
        <v>8.1</v>
      </c>
      <c r="D6" s="45">
        <f t="shared" si="0"/>
        <v>12150000</v>
      </c>
      <c r="E6" s="54">
        <v>9.0999999999999998E-2</v>
      </c>
      <c r="F6" s="45">
        <f t="shared" si="1"/>
        <v>11044350</v>
      </c>
    </row>
    <row r="7" spans="1:6" x14ac:dyDescent="0.2">
      <c r="A7" s="48" t="s">
        <v>94</v>
      </c>
      <c r="B7" s="45">
        <v>300000</v>
      </c>
      <c r="C7" s="58">
        <v>11.6</v>
      </c>
      <c r="D7" s="45">
        <f t="shared" si="0"/>
        <v>3480000</v>
      </c>
      <c r="E7" s="54">
        <v>0.14099999999999999</v>
      </c>
      <c r="F7" s="45">
        <f t="shared" si="1"/>
        <v>2989320</v>
      </c>
    </row>
    <row r="8" spans="1:6" x14ac:dyDescent="0.2">
      <c r="A8" s="48" t="s">
        <v>95</v>
      </c>
      <c r="B8" s="45">
        <v>150000</v>
      </c>
      <c r="C8" s="58">
        <v>9.1</v>
      </c>
      <c r="D8" s="45">
        <f t="shared" si="0"/>
        <v>1365000</v>
      </c>
      <c r="E8" s="54">
        <v>0.13900000000000001</v>
      </c>
      <c r="F8" s="45">
        <f t="shared" si="1"/>
        <v>1175265</v>
      </c>
    </row>
    <row r="9" spans="1:6" x14ac:dyDescent="0.2">
      <c r="A9" s="48" t="s">
        <v>96</v>
      </c>
      <c r="B9" s="45">
        <v>220000</v>
      </c>
      <c r="C9" s="58">
        <v>8.1</v>
      </c>
      <c r="D9" s="45">
        <f t="shared" si="0"/>
        <v>1782000</v>
      </c>
      <c r="E9" s="54">
        <v>0.19500000000000001</v>
      </c>
      <c r="F9" s="45">
        <f t="shared" si="1"/>
        <v>1434510</v>
      </c>
    </row>
    <row r="10" spans="1:6" x14ac:dyDescent="0.2">
      <c r="A10" s="48" t="s">
        <v>98</v>
      </c>
      <c r="B10" s="45">
        <v>140000</v>
      </c>
      <c r="C10" s="58">
        <v>15.1</v>
      </c>
      <c r="D10" s="45">
        <f t="shared" si="0"/>
        <v>2114000</v>
      </c>
      <c r="E10" s="54">
        <v>0.14799999999999999</v>
      </c>
      <c r="F10" s="45">
        <f t="shared" si="1"/>
        <v>1801128</v>
      </c>
    </row>
    <row r="11" spans="1:6" x14ac:dyDescent="0.2">
      <c r="A11" s="48" t="s">
        <v>97</v>
      </c>
      <c r="B11" s="45">
        <v>190000</v>
      </c>
      <c r="C11" s="58">
        <v>14.2</v>
      </c>
      <c r="D11" s="45">
        <f t="shared" si="0"/>
        <v>2698000</v>
      </c>
      <c r="E11" s="54">
        <v>0.254</v>
      </c>
      <c r="F11" s="45">
        <f t="shared" si="1"/>
        <v>2012708</v>
      </c>
    </row>
    <row r="12" spans="1:6" ht="12.75" thickBot="1" x14ac:dyDescent="0.25">
      <c r="B12" s="61">
        <f>SUM(B3:B11)</f>
        <v>3800000</v>
      </c>
      <c r="C12" s="62"/>
      <c r="D12" s="61">
        <f>SUM(D3:D11)</f>
        <v>37068000</v>
      </c>
      <c r="F12" s="61">
        <f>SUM(F3:F11)</f>
        <v>31195256</v>
      </c>
    </row>
    <row r="13" spans="1:6" ht="12.75" thickTop="1"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election activeCell="B5" sqref="B5"/>
    </sheetView>
  </sheetViews>
  <sheetFormatPr defaultColWidth="9.140625" defaultRowHeight="12" x14ac:dyDescent="0.2"/>
  <cols>
    <col min="1" max="1" width="9.7109375" style="2" customWidth="1"/>
    <col min="2" max="2" width="14.28515625" style="3" bestFit="1" customWidth="1"/>
    <col min="3" max="3" width="6" style="56" bestFit="1" customWidth="1"/>
    <col min="4" max="4" width="10.7109375" style="3" bestFit="1" customWidth="1"/>
    <col min="5" max="5" width="8.5703125" style="2" bestFit="1" customWidth="1"/>
    <col min="6" max="6" width="10.7109375" style="3" bestFit="1" customWidth="1"/>
    <col min="7" max="16384" width="9.140625" style="2"/>
  </cols>
  <sheetData>
    <row r="1" spans="1:6" x14ac:dyDescent="0.2">
      <c r="A1" s="49" t="s">
        <v>110</v>
      </c>
      <c r="B1" s="55" t="s">
        <v>112</v>
      </c>
    </row>
    <row r="2" spans="1:6" ht="24" x14ac:dyDescent="0.2">
      <c r="A2" s="34" t="s">
        <v>76</v>
      </c>
      <c r="B2" s="59" t="s">
        <v>89</v>
      </c>
      <c r="C2" s="57" t="s">
        <v>77</v>
      </c>
      <c r="D2" s="35" t="s">
        <v>88</v>
      </c>
      <c r="E2" s="43" t="s">
        <v>108</v>
      </c>
      <c r="F2" s="35" t="s">
        <v>81</v>
      </c>
    </row>
    <row r="3" spans="1:6" x14ac:dyDescent="0.2">
      <c r="A3" s="48" t="s">
        <v>63</v>
      </c>
      <c r="B3" s="45">
        <v>5000000</v>
      </c>
      <c r="C3" s="58">
        <v>9.9</v>
      </c>
      <c r="D3" s="45">
        <f>B3*C3</f>
        <v>49500000</v>
      </c>
      <c r="E3" s="54">
        <v>0.22</v>
      </c>
      <c r="F3" s="45">
        <f>D3-(E3*D3)</f>
        <v>38610000</v>
      </c>
    </row>
    <row r="4" spans="1:6" x14ac:dyDescent="0.2">
      <c r="A4" s="48" t="s">
        <v>64</v>
      </c>
      <c r="B4" s="45">
        <v>500000</v>
      </c>
      <c r="C4" s="58">
        <v>11.59</v>
      </c>
      <c r="D4" s="45">
        <f t="shared" ref="D4:D11" si="0">B4*C4</f>
        <v>5795000</v>
      </c>
      <c r="E4" s="54">
        <v>0.13500000000000001</v>
      </c>
      <c r="F4" s="45">
        <f t="shared" ref="F4:F11" si="1">D4-(E4*D4)</f>
        <v>5012675</v>
      </c>
    </row>
    <row r="5" spans="1:6" x14ac:dyDescent="0.2">
      <c r="A5" s="48" t="s">
        <v>65</v>
      </c>
      <c r="B5" s="45">
        <v>1000000</v>
      </c>
      <c r="C5" s="58">
        <v>12.1</v>
      </c>
      <c r="D5" s="45">
        <f t="shared" si="0"/>
        <v>12100000</v>
      </c>
      <c r="E5" s="54">
        <v>0.16800000000000001</v>
      </c>
      <c r="F5" s="45">
        <f t="shared" si="1"/>
        <v>10067200</v>
      </c>
    </row>
    <row r="6" spans="1:6" x14ac:dyDescent="0.2">
      <c r="A6" s="48" t="s">
        <v>66</v>
      </c>
      <c r="B6" s="45">
        <v>7500000</v>
      </c>
      <c r="C6" s="58">
        <v>8.1</v>
      </c>
      <c r="D6" s="45">
        <f t="shared" si="0"/>
        <v>60750000</v>
      </c>
      <c r="E6" s="54">
        <v>9.0999999999999998E-2</v>
      </c>
      <c r="F6" s="45">
        <f t="shared" si="1"/>
        <v>55221750</v>
      </c>
    </row>
    <row r="7" spans="1:6" x14ac:dyDescent="0.2">
      <c r="A7" s="48" t="s">
        <v>94</v>
      </c>
      <c r="B7" s="45">
        <v>1500000</v>
      </c>
      <c r="C7" s="58">
        <v>11.6</v>
      </c>
      <c r="D7" s="45">
        <f t="shared" si="0"/>
        <v>17400000</v>
      </c>
      <c r="E7" s="54">
        <v>0.14099999999999999</v>
      </c>
      <c r="F7" s="45">
        <f t="shared" si="1"/>
        <v>14946600</v>
      </c>
    </row>
    <row r="8" spans="1:6" x14ac:dyDescent="0.2">
      <c r="A8" s="48" t="s">
        <v>95</v>
      </c>
      <c r="B8" s="45">
        <v>750000</v>
      </c>
      <c r="C8" s="58">
        <v>9.1</v>
      </c>
      <c r="D8" s="45">
        <f t="shared" si="0"/>
        <v>6825000</v>
      </c>
      <c r="E8" s="54">
        <v>0.13900000000000001</v>
      </c>
      <c r="F8" s="45">
        <f t="shared" si="1"/>
        <v>5876325</v>
      </c>
    </row>
    <row r="9" spans="1:6" x14ac:dyDescent="0.2">
      <c r="A9" s="48" t="s">
        <v>96</v>
      </c>
      <c r="B9" s="45">
        <v>1100000</v>
      </c>
      <c r="C9" s="58">
        <v>8.1</v>
      </c>
      <c r="D9" s="45">
        <f t="shared" si="0"/>
        <v>8910000</v>
      </c>
      <c r="E9" s="54">
        <v>0.19500000000000001</v>
      </c>
      <c r="F9" s="45">
        <f t="shared" si="1"/>
        <v>7172550</v>
      </c>
    </row>
    <row r="10" spans="1:6" x14ac:dyDescent="0.2">
      <c r="A10" s="48" t="s">
        <v>98</v>
      </c>
      <c r="B10" s="45">
        <v>700000</v>
      </c>
      <c r="C10" s="58">
        <v>15.1</v>
      </c>
      <c r="D10" s="45">
        <f t="shared" si="0"/>
        <v>10570000</v>
      </c>
      <c r="E10" s="54">
        <v>0.14799999999999999</v>
      </c>
      <c r="F10" s="45">
        <f t="shared" si="1"/>
        <v>9005640</v>
      </c>
    </row>
    <row r="11" spans="1:6" x14ac:dyDescent="0.2">
      <c r="A11" s="48" t="s">
        <v>97</v>
      </c>
      <c r="B11" s="45">
        <v>850000</v>
      </c>
      <c r="C11" s="58">
        <v>14.2</v>
      </c>
      <c r="D11" s="45">
        <f t="shared" si="0"/>
        <v>12070000</v>
      </c>
      <c r="E11" s="54">
        <v>0.254</v>
      </c>
      <c r="F11" s="45">
        <f t="shared" si="1"/>
        <v>9004220</v>
      </c>
    </row>
    <row r="12" spans="1:6" ht="12.75" thickBot="1" x14ac:dyDescent="0.25">
      <c r="B12" s="61">
        <f>SUM(B3:B11)</f>
        <v>18900000</v>
      </c>
      <c r="C12" s="62"/>
      <c r="D12" s="61">
        <f>SUM(D3:D11)</f>
        <v>183920000</v>
      </c>
      <c r="F12" s="61">
        <f>SUM(F3:F11)</f>
        <v>154916960</v>
      </c>
    </row>
    <row r="13" spans="1:6" ht="12.75" thickTop="1" x14ac:dyDescent="0.2"/>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5" sqref="B5"/>
    </sheetView>
  </sheetViews>
  <sheetFormatPr defaultColWidth="9.140625" defaultRowHeight="12" x14ac:dyDescent="0.2"/>
  <cols>
    <col min="1" max="1" width="8.85546875" style="2" bestFit="1" customWidth="1"/>
    <col min="2" max="2" width="11.5703125" style="2" bestFit="1" customWidth="1"/>
    <col min="3" max="3" width="7.140625" style="2" bestFit="1" customWidth="1"/>
    <col min="4" max="4" width="10.5703125" style="2" bestFit="1" customWidth="1"/>
    <col min="5" max="16384" width="9.140625" style="2"/>
  </cols>
  <sheetData>
    <row r="1" spans="1:4" x14ac:dyDescent="0.2">
      <c r="A1" s="49">
        <v>3.1</v>
      </c>
      <c r="B1" s="1" t="str">
        <f>'Liquid Capital'!$B$72</f>
        <v>Concentration in Margin Financing</v>
      </c>
    </row>
    <row r="2" spans="1:4" ht="24" x14ac:dyDescent="0.2">
      <c r="A2" s="43" t="s">
        <v>85</v>
      </c>
      <c r="B2" s="43" t="s">
        <v>84</v>
      </c>
      <c r="C2" s="34" t="s">
        <v>78</v>
      </c>
      <c r="D2" s="43" t="s">
        <v>86</v>
      </c>
    </row>
    <row r="3" spans="1:4" x14ac:dyDescent="0.2">
      <c r="A3" s="48">
        <v>601</v>
      </c>
      <c r="B3" s="45">
        <v>1000000</v>
      </c>
      <c r="C3" s="46">
        <f>B3/$B$18</f>
        <v>6.2976257950752568E-2</v>
      </c>
      <c r="D3" s="45">
        <f>IF(C3&gt;10%,B3,0)</f>
        <v>0</v>
      </c>
    </row>
    <row r="4" spans="1:4" x14ac:dyDescent="0.2">
      <c r="A4" s="48">
        <v>602</v>
      </c>
      <c r="B4" s="45">
        <v>2000000</v>
      </c>
      <c r="C4" s="46">
        <f t="shared" ref="C4:C17" si="0">B4/$B$18</f>
        <v>0.12595251590150514</v>
      </c>
      <c r="D4" s="45">
        <f t="shared" ref="D4:D17" si="1">IF(C4&gt;10%,B4,0)</f>
        <v>2000000</v>
      </c>
    </row>
    <row r="5" spans="1:4" x14ac:dyDescent="0.2">
      <c r="A5" s="48">
        <v>603</v>
      </c>
      <c r="B5" s="45">
        <v>1100000</v>
      </c>
      <c r="C5" s="46">
        <f t="shared" si="0"/>
        <v>6.9273883745827824E-2</v>
      </c>
      <c r="D5" s="45">
        <f t="shared" si="1"/>
        <v>0</v>
      </c>
    </row>
    <row r="6" spans="1:4" x14ac:dyDescent="0.2">
      <c r="A6" s="48">
        <v>604</v>
      </c>
      <c r="B6" s="45">
        <v>800000</v>
      </c>
      <c r="C6" s="46">
        <f t="shared" si="0"/>
        <v>5.0381006360602054E-2</v>
      </c>
      <c r="D6" s="45">
        <f t="shared" si="1"/>
        <v>0</v>
      </c>
    </row>
    <row r="7" spans="1:4" x14ac:dyDescent="0.2">
      <c r="A7" s="48">
        <v>605</v>
      </c>
      <c r="B7" s="45">
        <v>500000</v>
      </c>
      <c r="C7" s="46">
        <f t="shared" si="0"/>
        <v>3.1488128975376284E-2</v>
      </c>
      <c r="D7" s="45">
        <f t="shared" si="1"/>
        <v>0</v>
      </c>
    </row>
    <row r="8" spans="1:4" x14ac:dyDescent="0.2">
      <c r="A8" s="48">
        <v>606</v>
      </c>
      <c r="B8" s="45">
        <v>660000</v>
      </c>
      <c r="C8" s="46">
        <f t="shared" si="0"/>
        <v>4.1564330247496693E-2</v>
      </c>
      <c r="D8" s="45">
        <f t="shared" si="1"/>
        <v>0</v>
      </c>
    </row>
    <row r="9" spans="1:4" x14ac:dyDescent="0.2">
      <c r="A9" s="48">
        <v>607</v>
      </c>
      <c r="B9" s="45">
        <v>920000</v>
      </c>
      <c r="C9" s="46">
        <f t="shared" si="0"/>
        <v>5.793815731469236E-2</v>
      </c>
      <c r="D9" s="45">
        <f t="shared" si="1"/>
        <v>0</v>
      </c>
    </row>
    <row r="10" spans="1:4" x14ac:dyDescent="0.2">
      <c r="A10" s="48">
        <v>608</v>
      </c>
      <c r="B10" s="45">
        <v>2200000</v>
      </c>
      <c r="C10" s="46">
        <f t="shared" si="0"/>
        <v>0.13854776749165565</v>
      </c>
      <c r="D10" s="45">
        <f t="shared" si="1"/>
        <v>2200000</v>
      </c>
    </row>
    <row r="11" spans="1:4" x14ac:dyDescent="0.2">
      <c r="A11" s="48">
        <v>609</v>
      </c>
      <c r="B11" s="45">
        <v>990000</v>
      </c>
      <c r="C11" s="46">
        <f t="shared" si="0"/>
        <v>6.2346495371245043E-2</v>
      </c>
      <c r="D11" s="45">
        <f t="shared" si="1"/>
        <v>0</v>
      </c>
    </row>
    <row r="12" spans="1:4" x14ac:dyDescent="0.2">
      <c r="A12" s="48">
        <v>610</v>
      </c>
      <c r="B12" s="45">
        <v>1500000</v>
      </c>
      <c r="C12" s="46">
        <f t="shared" si="0"/>
        <v>9.4464386926128852E-2</v>
      </c>
      <c r="D12" s="45">
        <f t="shared" si="1"/>
        <v>0</v>
      </c>
    </row>
    <row r="13" spans="1:4" x14ac:dyDescent="0.2">
      <c r="A13" s="48">
        <v>611</v>
      </c>
      <c r="B13" s="45">
        <v>1020000</v>
      </c>
      <c r="C13" s="46">
        <f t="shared" si="0"/>
        <v>6.4235783109767616E-2</v>
      </c>
      <c r="D13" s="45">
        <f t="shared" si="1"/>
        <v>0</v>
      </c>
    </row>
    <row r="14" spans="1:4" x14ac:dyDescent="0.2">
      <c r="A14" s="48">
        <v>612</v>
      </c>
      <c r="B14" s="45">
        <v>1009000</v>
      </c>
      <c r="C14" s="46">
        <f t="shared" si="0"/>
        <v>6.3543044272309335E-2</v>
      </c>
      <c r="D14" s="45">
        <f t="shared" si="1"/>
        <v>0</v>
      </c>
    </row>
    <row r="15" spans="1:4" x14ac:dyDescent="0.2">
      <c r="A15" s="48">
        <v>613</v>
      </c>
      <c r="B15" s="45">
        <v>1150000</v>
      </c>
      <c r="C15" s="46">
        <f t="shared" si="0"/>
        <v>7.2422696643365453E-2</v>
      </c>
      <c r="D15" s="45">
        <f t="shared" si="1"/>
        <v>0</v>
      </c>
    </row>
    <row r="16" spans="1:4" x14ac:dyDescent="0.2">
      <c r="A16" s="48">
        <v>614</v>
      </c>
      <c r="B16" s="45">
        <v>950000</v>
      </c>
      <c r="C16" s="46">
        <f t="shared" si="0"/>
        <v>5.9827445053214939E-2</v>
      </c>
      <c r="D16" s="45">
        <f t="shared" si="1"/>
        <v>0</v>
      </c>
    </row>
    <row r="17" spans="1:4" x14ac:dyDescent="0.2">
      <c r="A17" s="48">
        <v>615</v>
      </c>
      <c r="B17" s="45">
        <v>80000</v>
      </c>
      <c r="C17" s="46">
        <f t="shared" si="0"/>
        <v>5.0381006360602056E-3</v>
      </c>
      <c r="D17" s="45">
        <f t="shared" si="1"/>
        <v>0</v>
      </c>
    </row>
    <row r="18" spans="1:4" ht="12.75" thickBot="1" x14ac:dyDescent="0.25">
      <c r="B18" s="47">
        <f>SUM(B3:B17)</f>
        <v>15879000</v>
      </c>
      <c r="D18" s="47">
        <f>SUM(D3:D17)</f>
        <v>4200000</v>
      </c>
    </row>
    <row r="19" spans="1:4" ht="12.75" thickTop="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Liquid Capital (New)</vt:lpstr>
      <vt:lpstr>Notes L. C.</vt:lpstr>
      <vt:lpstr>Liquid Capital</vt:lpstr>
      <vt:lpstr>1.5 &amp; 3.8 (2)</vt:lpstr>
      <vt:lpstr>1.5 &amp; 3.8</vt:lpstr>
      <vt:lpstr>1.17 (i)</vt:lpstr>
      <vt:lpstr>1.17 (v)</vt:lpstr>
      <vt:lpstr>3.1</vt:lpstr>
      <vt:lpstr>'Liquid Capital'!Print_Area</vt:lpstr>
      <vt:lpstr>'Liquid Capital (New)'!Print_Area</vt:lpstr>
      <vt:lpstr>'Notes L. 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2018-09-11T05:48:47Z</dcterms:modified>
</cp:coreProperties>
</file>