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0" windowWidth="19200" windowHeight="8235" activeTab="1"/>
  </bookViews>
  <sheets>
    <sheet name="Liquid Capital (New)" sheetId="9" r:id="rId1"/>
    <sheet name="Notes L. C." sheetId="8" r:id="rId2"/>
    <sheet name="Liquid Capital" sheetId="2" state="hidden" r:id="rId3"/>
    <sheet name="1.5 &amp; 3.8 (2)" sheetId="7" state="hidden" r:id="rId4"/>
    <sheet name="1.5 &amp; 3.8" sheetId="3" state="hidden" r:id="rId5"/>
    <sheet name="1.17 (i)" sheetId="5" state="hidden" r:id="rId6"/>
    <sheet name="1.17 (v)" sheetId="6" state="hidden" r:id="rId7"/>
    <sheet name="3.1" sheetId="4" state="hidden" r:id="rId8"/>
  </sheets>
  <externalReferences>
    <externalReference r:id="rId9"/>
  </externalReferences>
  <definedNames>
    <definedName name="_xlnm.Print_Area" localSheetId="2">'Liquid Capital'!$A$1:$E$107</definedName>
    <definedName name="_xlnm.Print_Area" localSheetId="0">'Liquid Capital (New)'!$A$1:$E$117</definedName>
    <definedName name="_xlnm.Print_Area" localSheetId="1">'Notes L. C.'!$A$1:$E$33</definedName>
  </definedNames>
  <calcPr calcId="152511"/>
</workbook>
</file>

<file path=xl/calcChain.xml><?xml version="1.0" encoding="utf-8"?>
<calcChain xmlns="http://schemas.openxmlformats.org/spreadsheetml/2006/main">
  <c r="E20" i="9" l="1"/>
  <c r="D20" i="9"/>
  <c r="E46" i="9" l="1"/>
  <c r="E39" i="9"/>
  <c r="C86" i="9" l="1"/>
  <c r="F20" i="9"/>
  <c r="F21" i="9" l="1"/>
  <c r="C110" i="9"/>
  <c r="D103" i="9"/>
  <c r="E103" i="9" s="1"/>
  <c r="E99" i="9"/>
  <c r="E89" i="9"/>
  <c r="E79" i="9"/>
  <c r="D73" i="9"/>
  <c r="E73" i="9" s="1"/>
  <c r="E72" i="9"/>
  <c r="E69" i="9"/>
  <c r="E67" i="9"/>
  <c r="E66" i="9"/>
  <c r="E65" i="9"/>
  <c r="E64" i="9"/>
  <c r="E63" i="9"/>
  <c r="E62" i="9"/>
  <c r="E61" i="9"/>
  <c r="E60" i="9"/>
  <c r="E59" i="9"/>
  <c r="E57" i="9"/>
  <c r="E56" i="9"/>
  <c r="E55" i="9"/>
  <c r="E51" i="9"/>
  <c r="E50" i="9"/>
  <c r="E49" i="9"/>
  <c r="E47" i="9"/>
  <c r="E45" i="9"/>
  <c r="E44" i="9"/>
  <c r="E43" i="9"/>
  <c r="E42" i="9"/>
  <c r="E40" i="9"/>
  <c r="E37" i="9"/>
  <c r="E35" i="9"/>
  <c r="E34" i="9"/>
  <c r="E33" i="9"/>
  <c r="E32" i="9"/>
  <c r="E31" i="9"/>
  <c r="E30" i="9"/>
  <c r="E29" i="9"/>
  <c r="E28" i="9"/>
  <c r="E27" i="9"/>
  <c r="E26" i="9"/>
  <c r="E24" i="9"/>
  <c r="C21" i="9"/>
  <c r="E18" i="9"/>
  <c r="E17" i="9"/>
  <c r="E16" i="9"/>
  <c r="E14" i="9"/>
  <c r="E13" i="9"/>
  <c r="E12" i="9"/>
  <c r="E9" i="9"/>
  <c r="E8" i="9"/>
  <c r="E7" i="9"/>
  <c r="E21" i="9" l="1"/>
  <c r="C52" i="9"/>
  <c r="D110" i="9"/>
  <c r="D111" i="9" s="1"/>
  <c r="E86" i="9"/>
  <c r="E52" i="9"/>
  <c r="E110" i="9"/>
  <c r="C21" i="2"/>
  <c r="F52" i="9" l="1"/>
  <c r="C111" i="9"/>
  <c r="E111" i="9"/>
  <c r="H24" i="2"/>
  <c r="I25" i="2" s="1"/>
  <c r="C48" i="2"/>
  <c r="G7" i="2" l="1"/>
  <c r="E42" i="2" l="1"/>
  <c r="E36" i="2"/>
  <c r="C70" i="2"/>
  <c r="H59" i="2" l="1"/>
  <c r="G61" i="2"/>
  <c r="H53" i="2" l="1"/>
  <c r="K53" i="2" s="1"/>
  <c r="K54" i="2" s="1"/>
  <c r="E20" i="2" l="1"/>
  <c r="E69" i="2" l="1"/>
  <c r="A1" i="8" l="1"/>
  <c r="A12" i="8"/>
  <c r="A20" i="8" s="1"/>
  <c r="A24" i="8" s="1"/>
  <c r="E24" i="2"/>
  <c r="B6" i="7" l="1"/>
  <c r="G5" i="7"/>
  <c r="H5" i="7" s="1"/>
  <c r="D5" i="7"/>
  <c r="G4" i="7"/>
  <c r="H4" i="7" s="1"/>
  <c r="D4" i="7"/>
  <c r="D6" i="7" l="1"/>
  <c r="I4" i="7" s="1"/>
  <c r="J4" i="7" s="1"/>
  <c r="H6" i="7"/>
  <c r="I5" i="7" l="1"/>
  <c r="J5" i="7" s="1"/>
  <c r="J6" i="7" s="1"/>
  <c r="G70" i="2" l="1"/>
  <c r="E25" i="2"/>
  <c r="E18" i="2"/>
  <c r="E17" i="2"/>
  <c r="E16" i="2"/>
  <c r="E14" i="2"/>
  <c r="E13" i="2"/>
  <c r="E12" i="2"/>
  <c r="E9" i="2"/>
  <c r="E8" i="2"/>
  <c r="B12" i="6"/>
  <c r="D11" i="6"/>
  <c r="F11" i="6" s="1"/>
  <c r="D10" i="6"/>
  <c r="F10" i="6" s="1"/>
  <c r="D9" i="6"/>
  <c r="F9" i="6" s="1"/>
  <c r="D8" i="6"/>
  <c r="F8" i="6" s="1"/>
  <c r="D7" i="6"/>
  <c r="F7" i="6" s="1"/>
  <c r="D6" i="6"/>
  <c r="F6" i="6" s="1"/>
  <c r="D5" i="6"/>
  <c r="F5" i="6" s="1"/>
  <c r="D4" i="6"/>
  <c r="F4" i="6" s="1"/>
  <c r="D3" i="6"/>
  <c r="F3" i="6" s="1"/>
  <c r="E38" i="2"/>
  <c r="B12" i="5"/>
  <c r="D11" i="5"/>
  <c r="F11" i="5" s="1"/>
  <c r="D10" i="5"/>
  <c r="F10" i="5" s="1"/>
  <c r="D9" i="5"/>
  <c r="F9" i="5" s="1"/>
  <c r="D8" i="5"/>
  <c r="F8" i="5" s="1"/>
  <c r="D7" i="5"/>
  <c r="F7" i="5" s="1"/>
  <c r="D6" i="5"/>
  <c r="F6" i="5" s="1"/>
  <c r="D5" i="5"/>
  <c r="F5" i="5" s="1"/>
  <c r="D4" i="5"/>
  <c r="F4" i="5" s="1"/>
  <c r="D3" i="5"/>
  <c r="F3" i="5" s="1"/>
  <c r="G12" i="3"/>
  <c r="H12" i="3" s="1"/>
  <c r="G11" i="3"/>
  <c r="H11" i="3" s="1"/>
  <c r="G10" i="3"/>
  <c r="H10" i="3" s="1"/>
  <c r="G9" i="3"/>
  <c r="H9" i="3" s="1"/>
  <c r="G8" i="3"/>
  <c r="H8" i="3" s="1"/>
  <c r="B13" i="3"/>
  <c r="D5" i="3"/>
  <c r="D6" i="3"/>
  <c r="D7" i="3"/>
  <c r="D8" i="3"/>
  <c r="D9" i="3"/>
  <c r="D10" i="3"/>
  <c r="D11" i="3"/>
  <c r="D12" i="3"/>
  <c r="D4" i="3"/>
  <c r="E83" i="2"/>
  <c r="E73" i="2"/>
  <c r="B1" i="4"/>
  <c r="B18" i="4"/>
  <c r="C4" i="4" s="1"/>
  <c r="D4" i="4" s="1"/>
  <c r="F12" i="6" l="1"/>
  <c r="D12" i="6"/>
  <c r="F12" i="5"/>
  <c r="D12" i="5"/>
  <c r="D13" i="3"/>
  <c r="C17" i="4"/>
  <c r="D17" i="4" s="1"/>
  <c r="C13" i="4"/>
  <c r="D13" i="4" s="1"/>
  <c r="C7" i="4"/>
  <c r="D7" i="4" s="1"/>
  <c r="C3" i="4"/>
  <c r="D3" i="4" s="1"/>
  <c r="C10" i="4"/>
  <c r="D10" i="4" s="1"/>
  <c r="C14" i="4"/>
  <c r="D14" i="4" s="1"/>
  <c r="C9" i="4"/>
  <c r="D9" i="4" s="1"/>
  <c r="C11" i="4"/>
  <c r="D11" i="4" s="1"/>
  <c r="C6" i="4"/>
  <c r="D6" i="4" s="1"/>
  <c r="C15" i="4"/>
  <c r="D15" i="4" s="1"/>
  <c r="C5" i="4"/>
  <c r="D5" i="4" s="1"/>
  <c r="C16" i="4"/>
  <c r="D16" i="4" s="1"/>
  <c r="C12" i="4"/>
  <c r="D12" i="4" s="1"/>
  <c r="C8" i="4"/>
  <c r="D8" i="4" s="1"/>
  <c r="C94" i="2"/>
  <c r="C95" i="2" s="1"/>
  <c r="E43" i="2"/>
  <c r="E41" i="2"/>
  <c r="E40" i="2"/>
  <c r="E39" i="2"/>
  <c r="E34" i="2"/>
  <c r="E33" i="2"/>
  <c r="E66" i="2"/>
  <c r="E67" i="2"/>
  <c r="E56" i="2"/>
  <c r="E57" i="2"/>
  <c r="E58" i="2"/>
  <c r="E59" i="2"/>
  <c r="E60" i="2"/>
  <c r="E61" i="2"/>
  <c r="E62" i="2"/>
  <c r="E63" i="2"/>
  <c r="E55" i="2"/>
  <c r="E53" i="2"/>
  <c r="E52" i="2"/>
  <c r="E51" i="2"/>
  <c r="E46" i="2"/>
  <c r="E47" i="2"/>
  <c r="E45" i="2"/>
  <c r="E32" i="2"/>
  <c r="E30" i="2"/>
  <c r="E31" i="2"/>
  <c r="E29" i="2"/>
  <c r="E28" i="2"/>
  <c r="E27" i="2"/>
  <c r="E26" i="2"/>
  <c r="E22" i="2"/>
  <c r="G7" i="3"/>
  <c r="H7" i="3" s="1"/>
  <c r="G6" i="3"/>
  <c r="H6" i="3" s="1"/>
  <c r="G5" i="3"/>
  <c r="H5" i="3" s="1"/>
  <c r="G4" i="3"/>
  <c r="H4" i="3" s="1"/>
  <c r="E21" i="2"/>
  <c r="E7" i="2"/>
  <c r="E48" i="2" l="1"/>
  <c r="H13" i="3"/>
  <c r="I6" i="3"/>
  <c r="J6" i="3" s="1"/>
  <c r="I7" i="3"/>
  <c r="J7" i="3" s="1"/>
  <c r="I11" i="3"/>
  <c r="J11" i="3" s="1"/>
  <c r="I12" i="3"/>
  <c r="J12" i="3" s="1"/>
  <c r="I5" i="3"/>
  <c r="J5" i="3" s="1"/>
  <c r="I9" i="3"/>
  <c r="J9" i="3" s="1"/>
  <c r="I4" i="3"/>
  <c r="J4" i="3" s="1"/>
  <c r="I10" i="3"/>
  <c r="J10" i="3" s="1"/>
  <c r="I8" i="3"/>
  <c r="J8" i="3" s="1"/>
  <c r="D18" i="4"/>
  <c r="J13" i="3" l="1"/>
  <c r="E87" i="2" l="1"/>
  <c r="E94" i="2" s="1"/>
  <c r="D94" i="2"/>
  <c r="E70" i="2"/>
  <c r="E95" i="2" s="1"/>
</calcChain>
</file>

<file path=xl/sharedStrings.xml><?xml version="1.0" encoding="utf-8"?>
<sst xmlns="http://schemas.openxmlformats.org/spreadsheetml/2006/main" count="334" uniqueCount="197">
  <si>
    <t>Computation of Liquid Capital</t>
  </si>
  <si>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</si>
  <si>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</si>
  <si>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</si>
  <si>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</si>
  <si>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</si>
  <si>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</si>
  <si>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</si>
  <si>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</si>
  <si>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</si>
  <si>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</si>
  <si>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</si>
  <si>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</si>
  <si>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</si>
  <si>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</si>
  <si>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</si>
  <si>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</si>
  <si>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</si>
  <si>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</si>
  <si>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other than trade receivables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</si>
  <si>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</si>
  <si>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</si>
  <si>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</si>
  <si>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</si>
  <si>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</si>
  <si>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</si>
  <si>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</si>
  <si>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</si>
  <si>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</si>
  <si>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</si>
  <si>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</si>
  <si>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</si>
  <si>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</si>
  <si>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</si>
  <si>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</si>
  <si>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</si>
  <si>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</si>
  <si>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</si>
  <si>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</si>
  <si>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</si>
  <si>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</si>
  <si>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</si>
  <si>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</si>
  <si>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</si>
  <si>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</si>
  <si>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</si>
  <si>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iii. Other liabilities as per accounting principles and included in the financial statements</t>
  </si>
  <si>
    <t>Subordinated Loans</t>
  </si>
  <si>
    <t>100% of Subordinated loans which fulfill the conditions specified by SECP are allowed to be deducted</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</si>
  <si>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</si>
  <si>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</si>
  <si>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</si>
  <si>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</si>
  <si>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Amount Payable under REPO</t>
  </si>
  <si>
    <t>Repo adjustment</t>
  </si>
  <si>
    <t>Concentrated proprietary positions</t>
  </si>
  <si>
    <t xml:space="preserve">Opening Positions in futures and options </t>
  </si>
  <si>
    <t>ii. In case  of proprietary positions , the total margin requirements in respect of open positions to the extent not already met</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</si>
  <si>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</si>
  <si>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Calculations Summary of Liquid Capital</t>
  </si>
  <si>
    <t>(i) Adjusted value of Assets (serial number 1.19)</t>
  </si>
  <si>
    <t>(ii) Less: Adjusted value of liabilities (serial number 2.5)</t>
  </si>
  <si>
    <t>(iii) Less: Total ranking liabilities (series number 3.11)</t>
  </si>
  <si>
    <t>OGDC</t>
  </si>
  <si>
    <t>PTC</t>
  </si>
  <si>
    <t>HBL</t>
  </si>
  <si>
    <t>NML</t>
  </si>
  <si>
    <t>Liquid Capital</t>
  </si>
  <si>
    <t>Investment in Debt. Securities</t>
  </si>
  <si>
    <t>Investment in Equity Securities</t>
  </si>
  <si>
    <t>S. No.</t>
  </si>
  <si>
    <r>
      <t xml:space="preserve">(b) in any other case : </t>
    </r>
    <r>
      <rPr>
        <sz val="9"/>
        <color theme="1"/>
        <rFont val="Calibri"/>
        <family val="2"/>
        <scheme val="minor"/>
      </rPr>
      <t>12.5% of the net underwriting commitments</t>
    </r>
  </si>
  <si>
    <t>Value in
Pak Rupees</t>
  </si>
  <si>
    <t>Net Adjusted
Value</t>
  </si>
  <si>
    <t>Hair Cut /
Adjustments</t>
  </si>
  <si>
    <t>Accrued interest, profit or mark-up on amounts placed with financial institutions or debt securities etc.(Nil)</t>
  </si>
  <si>
    <t>Symbol</t>
  </si>
  <si>
    <t>Rate</t>
  </si>
  <si>
    <t>%</t>
  </si>
  <si>
    <t>VaR</t>
  </si>
  <si>
    <t>Net Rate</t>
  </si>
  <si>
    <t>Net Value</t>
  </si>
  <si>
    <t>3.  Ranking Liabilities Relating to :</t>
  </si>
  <si>
    <t>Concentration in Margin Financing</t>
  </si>
  <si>
    <t xml:space="preserve">Amount
Receivable </t>
  </si>
  <si>
    <t>Client Code
Financee</t>
  </si>
  <si>
    <t>Amount to
Include in LC</t>
  </si>
  <si>
    <t>The amount by which the aggregate of:
(i) Amount deposited by the borrower with NCCPL
(Ii) Cash margins paid and
(iii) The market value of securities pledged as margins exceed the 110% of the market value of shares borrowed</t>
  </si>
  <si>
    <t>Value</t>
  </si>
  <si>
    <t>No. of
Security</t>
  </si>
  <si>
    <t>Concentrated
%</t>
  </si>
  <si>
    <t>Concentrated
Net Value</t>
  </si>
  <si>
    <t>(1.5)</t>
  </si>
  <si>
    <t>(3.8)</t>
  </si>
  <si>
    <t>PSO</t>
  </si>
  <si>
    <t>KEL</t>
  </si>
  <si>
    <t>PTCL</t>
  </si>
  <si>
    <t>FFC</t>
  </si>
  <si>
    <t>FBL</t>
  </si>
  <si>
    <t>i. If listed 20% or VaR of each securities as computed by the Securites Exchange for respective securities whichever is higher.</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</si>
  <si>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</si>
  <si>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</si>
  <si>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</si>
  <si>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</si>
  <si>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r>
      <t>Amounts receivable against Repo financing.
Amount paid as purchaser under the REPO agreement. (</t>
    </r>
    <r>
      <rPr>
        <b/>
        <i/>
        <sz val="9"/>
        <color theme="1"/>
        <rFont val="Calibri"/>
        <family val="2"/>
        <scheme val="minor"/>
      </rPr>
      <t>Securities purchased under repo arrangement shall not be included in the investments.)</t>
    </r>
  </si>
  <si>
    <r>
      <t xml:space="preserve">ii. Incase receivables are against margin trading, 5% of the net balance sheet value.
</t>
    </r>
    <r>
      <rPr>
        <b/>
        <i/>
        <sz val="9"/>
        <color theme="1"/>
        <rFont val="Calibri"/>
        <family val="2"/>
        <scheme val="minor"/>
      </rPr>
      <t>ii. Net amount after deducting haircut</t>
    </r>
  </si>
  <si>
    <r>
      <t xml:space="preserve">iv. Incase of other trade receivables not more than 5 days overdue, 0% of the net balance sheet value.
</t>
    </r>
    <r>
      <rPr>
        <b/>
        <i/>
        <sz val="9"/>
        <color theme="1"/>
        <rFont val="Calibri"/>
        <family val="2"/>
        <scheme val="minor"/>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</si>
  <si>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color theme="1"/>
        <rFont val="Calibri"/>
        <family val="2"/>
        <scheme val="minor"/>
      </rPr>
      <t>v. Lower of net balance sheet value or value determined through adjustments</t>
    </r>
  </si>
  <si>
    <t>VaR Based
Hair Cut</t>
  </si>
  <si>
    <t>1.17 (i)</t>
  </si>
  <si>
    <t>1.17 (v)</t>
  </si>
  <si>
    <t>In case receivables are against margin financing</t>
  </si>
  <si>
    <t>Incase of other trade receivables are overdue, or 5 days or more</t>
  </si>
  <si>
    <t xml:space="preserve">Investment in Govt. Securities </t>
  </si>
  <si>
    <t>RATES TAKEN FROM BACK OFFICE REPORT.</t>
  </si>
  <si>
    <t>NIT-IEF RATE IS TAKEN FROM BUSINESS RECORDER DATED 30-06-2017.</t>
  </si>
  <si>
    <t>UBL</t>
  </si>
  <si>
    <t>Silk Bank</t>
  </si>
  <si>
    <r>
      <rPr>
        <b/>
        <sz val="9"/>
        <color theme="1"/>
        <rFont val="Calibri"/>
        <family val="2"/>
        <scheme val="minor"/>
      </rPr>
      <t>Note:</t>
    </r>
    <r>
      <rPr>
        <sz val="9"/>
        <color theme="1"/>
        <rFont val="Calibri"/>
        <family val="2"/>
        <scheme val="minor"/>
      </rPr>
      <t xml:space="preserve"> Commission may issue guidelines and clarifications in respect of the treatment of any component of Liquid Capital including any modification, deletion and inclusion in the calculation of Adjusted value of assets and liabilities to address any practical difficulty.</t>
    </r>
  </si>
  <si>
    <t>CHIEF EXECUTIVE</t>
  </si>
  <si>
    <t>NOTES TO THE STATEMENT OF LIQUID CAPITAL</t>
  </si>
  <si>
    <t>STATUS AND NATURE OF BUSINESS</t>
  </si>
  <si>
    <t>STATEMENT OF COMPLIANCE / BASIS OF PREPARATION</t>
  </si>
  <si>
    <t xml:space="preserve">DATE OF AUTHORIZATION </t>
  </si>
  <si>
    <t>GENERAL</t>
  </si>
  <si>
    <t>Figures have been rounded off to the nearest rupee unless otherwise stated.</t>
  </si>
  <si>
    <r>
      <t xml:space="preserve">i. In case receivables are against margin financing, the aggregate if (i) value of securities held in the blocked account after applying VAR based Haircut, (ii) cash deposited as collateral by the finance (iii) market value of any securities deposited as collateral after applying VaR based haircut.
</t>
    </r>
    <r>
      <rPr>
        <b/>
        <i/>
        <sz val="9"/>
        <color theme="1"/>
        <rFont val="Calibri"/>
        <family val="2"/>
        <scheme val="minor"/>
      </rPr>
      <t>i. Lower of net balance sheet value or value determined through adjustments.</t>
    </r>
  </si>
  <si>
    <r>
      <t xml:space="preserve">iii. Incase receivables are against securities borrowings under SLB, the amount paid to NCCPL as collateral upon entering into contract,
</t>
    </r>
    <r>
      <rPr>
        <b/>
        <i/>
        <sz val="9"/>
        <color theme="1"/>
        <rFont val="Calibri"/>
        <family val="2"/>
        <scheme val="minor"/>
      </rPr>
      <t>iii. Net amount after deducting haircut</t>
    </r>
  </si>
  <si>
    <t>I. Bank Balance-proprietary accounts</t>
  </si>
  <si>
    <t xml:space="preserve">Total Liabilities </t>
  </si>
  <si>
    <t>The amount calculated client-to- client basis  by which any amount receivable from any of the finances exceed 10% of the aggregate of amounts receivable from total finances.</t>
  </si>
  <si>
    <t>Concentration in securities lending and borrowing</t>
  </si>
  <si>
    <r>
      <t xml:space="preserve">(a) in the case of right issues : </t>
    </r>
    <r>
      <rPr>
        <u/>
        <sz val="9"/>
        <color theme="1"/>
        <rFont val="Calibri"/>
        <family val="2"/>
        <scheme val="minor"/>
      </rPr>
      <t xml:space="preserve"> </t>
    </r>
    <r>
      <rPr>
        <sz val="9"/>
        <color theme="1"/>
        <rFont val="Calibri"/>
        <family val="2"/>
        <scheme val="minor"/>
      </rPr>
      <t>if the market value of securities is less than or equal to the subscription price;
the aggregate of:
(i) the 50% of Haircut multiplied by the underwriting commitments  and
(ii) the value by which the underwriting commitments exceeds the market price of the securities.
In the case of rights issues where the market price of securities is greater than the subscription price, 5% of the Haircut multiplied by the net underwriting</t>
    </r>
  </si>
  <si>
    <t>5% of the net position in foreign currency.Net position in foreign currency means the difference of total assets denominated in foreign currency less total liabilities denominated in foreign currency</t>
  </si>
  <si>
    <r>
      <rPr>
        <b/>
        <sz val="9"/>
        <color theme="1"/>
        <rFont val="Calibri"/>
        <family val="2"/>
        <scheme val="minor"/>
      </rPr>
      <t>In the case of financier/purchaser</t>
    </r>
    <r>
      <rPr>
        <sz val="9"/>
        <color theme="1"/>
        <rFont val="Calibri"/>
        <family val="2"/>
        <scheme val="minor"/>
      </rPr>
      <t xml:space="preserve"> the total amount receivable under Repo less the 110% of the market value of underlying securities.
</t>
    </r>
    <r>
      <rPr>
        <b/>
        <sz val="9"/>
        <color theme="1"/>
        <rFont val="Calibri"/>
        <family val="2"/>
        <scheme val="minor"/>
      </rPr>
      <t>In the case of finance/seller</t>
    </r>
    <r>
      <rPr>
        <sz val="9"/>
        <color theme="1"/>
        <rFont val="Calibri"/>
        <family val="2"/>
        <scheme val="minor"/>
      </rPr>
      <t xml:space="preserve"> the market value of underlying securities  after applying haircut less the total amount  received ,less value of any securities deposited as collateral by the purchaser after applying haircut less any cash deposited by the purchaser.</t>
    </r>
  </si>
  <si>
    <t>If the market value of any security is between 25% and 51% of the total proprietary positions then 5% of the value of such security .If the market of a security exceeds 51% of the proprietary position, then 10% of the value of such security</t>
  </si>
  <si>
    <t>i. In case of customer positions, the total margin requirements in respect of open positions less the amount of cash deposited by the customer and the value of securities held as  collateral/ pledged with securities exchange after applying VaR haircuts</t>
  </si>
  <si>
    <t>Short sell positions</t>
  </si>
  <si>
    <t>ii. Incase of proprietary positions, the market value of shares sold short in ready market and not yet settled increased by the amount of VAR based haircut less the value of securities pledged as collateral after applying haircuts.</t>
  </si>
  <si>
    <t>Total Ranking Liabilities</t>
  </si>
  <si>
    <t>ARIF LATIF SECURITIES (PVT.) LIMITED</t>
  </si>
  <si>
    <t>Net Capital</t>
  </si>
  <si>
    <t>Accounts</t>
  </si>
  <si>
    <t>Dr./cr. Sheet</t>
  </si>
  <si>
    <t>CDC + FED</t>
  </si>
  <si>
    <t>M0038+M0085</t>
  </si>
  <si>
    <t>Loan Account</t>
  </si>
  <si>
    <t>National Clearing S</t>
  </si>
  <si>
    <t>From Dr./Cr. Sheet</t>
  </si>
  <si>
    <t>_____________________________</t>
  </si>
  <si>
    <t>___________________________</t>
  </si>
  <si>
    <t>DIRECTOR</t>
  </si>
  <si>
    <t>This statement was authorized for issue by the Board of Directors of the Company on ____________</t>
  </si>
  <si>
    <t>This statement has been prepared to meet the specific requirements contained in Regulation 6.4 of  the Securities Brokers (Licensing &amp; Operations) Regulations, 2016. The statement has been prepared in accordance with the guidelines given in the Third Schedule of the Securities Brokers (Licensing &amp; Operations) Regulations, 2016 read with Rule 2(d) of the Securities Exchange Commission Rules, 1971 and thus comply with the  requirements contained therein.</t>
  </si>
  <si>
    <t>As At June 30, 2018</t>
  </si>
  <si>
    <t>AS AT JUNE 30, 2018</t>
  </si>
  <si>
    <t>ii. If unlisted, 100% of carrying value. (ISETRMCL, 843,975 @ 18.08)</t>
  </si>
  <si>
    <t>As on 30-06-2018</t>
  </si>
  <si>
    <t>iii. Subscription money against investment in IPO/offer for Sale: Amount paid as subscription money provided that shares have not been alloted or are not included in the investments of securities broker.</t>
  </si>
  <si>
    <t>iv. 100% haircut shall be applied to value of investment in any asset including shares of listed securities that are in Block, freeze or Pledge status as on reporting date. (July 19, 2017). Provided that 100% haircut shall not be applied in case of investment in those securities which are pledged in favour of stock Exchange / Clearing House against Margin Financing requirements or pledged in favor of Banks against Short Term financing arrangments. In such cases, the haircut as provided in schedule III of the Regulations in respect of investment in securities shall be applicable (August 25, 2017).</t>
  </si>
  <si>
    <t>i. Short Term Loan to Employees: Loans are secured and due for repayment within 12 months</t>
  </si>
  <si>
    <t>ii. Receivables other than trade receivables</t>
  </si>
  <si>
    <t>i. 100% value of claims other than those on account of entitlements against trading of securities in all markets including MtM gains.</t>
  </si>
  <si>
    <t>ii. Receivable on entitlements against trading of securities in all markets including MtM gains.</t>
  </si>
  <si>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color theme="1"/>
        <rFont val="Calibri"/>
        <family val="2"/>
        <scheme val="minor"/>
      </rPr>
      <t>i. Lower of net balance sheet value or value determined through adjustments.</t>
    </r>
  </si>
  <si>
    <r>
      <t xml:space="preserve">iii. Incase receivalbes are against securities borrowings under SLB, the amount paid to NCCPL as collateral upon entering into contract,
</t>
    </r>
    <r>
      <rPr>
        <b/>
        <i/>
        <sz val="9"/>
        <color theme="1"/>
        <rFont val="Calibri"/>
        <family val="2"/>
        <scheme val="minor"/>
      </rPr>
      <t>iii. Net amount after deducting haricut</t>
    </r>
  </si>
  <si>
    <t>I. Bank Balance-proprietory accounts</t>
  </si>
  <si>
    <t>a. Long term financing obtained from financial institution: Long term portion of financing obtained from a financial institution including amount due against finance lease.</t>
  </si>
  <si>
    <t>b. Other long-term financing</t>
  </si>
  <si>
    <t>iii. Advance against shares for increase in Capital of Securities broker: 100% haircut may be allowed in respect of advance against shares if:</t>
  </si>
  <si>
    <t>a. The existing authorized share capital allowes the proposed enhanced share capital</t>
  </si>
  <si>
    <t>b. Board of Directors of the company has approved the increase in capital.</t>
  </si>
  <si>
    <t>c. Relevant Regulatory approvals have been obtained.</t>
  </si>
  <si>
    <t>d. There is no unreasonable dealy in issue of shares against advance and all regulatory requirements relating to the increase in paid up capital have been completed.</t>
  </si>
  <si>
    <t>e. Auditor is satisfied that such advance is against the increase of capital.</t>
  </si>
  <si>
    <t>iv. Other liabilities as per accounting principles and included in the financial statements</t>
  </si>
  <si>
    <t>i. 100% of Subordinated loans which fulfill the conditions specified by SECP are allowed to be deducted: The Schesule III provides that 100% haircut will be allowed against subordinated Loans which fulfill the conditions specified by SECP. In this regard, following conditions are specified:</t>
  </si>
  <si>
    <t>a. Loan agreement must be executed on stamp paper and must clearly reflect the amount to be repaid after 12 months of reporting period</t>
  </si>
  <si>
    <t>b. No haircut will be allowed against short term portion which is repayable within next 12 months.</t>
  </si>
  <si>
    <t>c. In case of early repayment of loan, adjustment shall be made to the Liquid Capital and revised Liquid Capital statement must be submitted to exchange.</t>
  </si>
  <si>
    <t>ii. Subordinated loans which do not fulfill the conditions specified by SECP</t>
  </si>
  <si>
    <t xml:space="preserve">Total Liabilites </t>
  </si>
  <si>
    <t>The amount calculated client-to- client basis  by which any amount receivable from any of the financees exceed 10% of the aggregate of amounts receivable from total financees.</t>
  </si>
  <si>
    <t>Concentration in securites lending and borrowing</t>
  </si>
  <si>
    <r>
      <t xml:space="preserve">(a) in the case of right issuse : </t>
    </r>
    <r>
      <rPr>
        <u/>
        <sz val="9"/>
        <color theme="1"/>
        <rFont val="Calibri"/>
        <family val="2"/>
        <scheme val="minor"/>
      </rPr>
      <t xml:space="preserve"> </t>
    </r>
    <r>
      <rPr>
        <sz val="9"/>
        <color theme="1"/>
        <rFont val="Calibri"/>
        <family val="2"/>
        <scheme val="minor"/>
      </rPr>
      <t>if the market value of securites is less than or equal to the subscription price;
the aggregate of:
(i) the 50% of Haircut multiplied by the underwriting commitments  and
(ii) the value by which the underwriting commitments exceeds the market price of the securities.
In the case of rights issuse where the market price of securities is greater than the subscription price, 5% of the Haircut multiplied by the net underwriting</t>
    </r>
  </si>
  <si>
    <t>5% of the net position in foreign currency.Net position in foreign currency means the difference of total assets denominated in foreign cuurency less total liabilities denominated in foreign currency</t>
  </si>
  <si>
    <r>
      <rPr>
        <b/>
        <sz val="9"/>
        <color theme="1"/>
        <rFont val="Calibri"/>
        <family val="2"/>
        <scheme val="minor"/>
      </rPr>
      <t>In the case of financier/purchaser</t>
    </r>
    <r>
      <rPr>
        <sz val="9"/>
        <color theme="1"/>
        <rFont val="Calibri"/>
        <family val="2"/>
        <scheme val="minor"/>
      </rPr>
      <t xml:space="preserve"> the total amount receivable under Repo less the 110% of the market value of underlying securites.
</t>
    </r>
    <r>
      <rPr>
        <b/>
        <sz val="9"/>
        <color theme="1"/>
        <rFont val="Calibri"/>
        <family val="2"/>
        <scheme val="minor"/>
      </rPr>
      <t>In the case of financee/seller</t>
    </r>
    <r>
      <rPr>
        <sz val="9"/>
        <color theme="1"/>
        <rFont val="Calibri"/>
        <family val="2"/>
        <scheme val="minor"/>
      </rPr>
      <t xml:space="preserve"> the market value of underlying securities  after applying haircut less the total amount  received ,less value of any securites deposited as collateral by the purchaser after applying haircut less any cash deposited by the purchaser.</t>
    </r>
  </si>
  <si>
    <t>If the market value of any security is between 25% and 51% of the total proprietary positions then 5% of the value of such security .If the market of a security exceeds 51% of the proprietary position,then 10% of the value of such security</t>
  </si>
  <si>
    <t>i. In case of customer positions, the total margin requiremnets in respect of open postions less the amount of cash deposited by the customer and the value of securites held as  collateral/ pledged with securities exchange after applyiong VaR haircuts</t>
  </si>
  <si>
    <t>Short selll positions</t>
  </si>
  <si>
    <t>ii. Incase of proprietory positions, the market value of shares sold short in ready market and not yet settled increased by the amount of VAR based haircut less the value of securities pledged as collateral after applying haircuts.</t>
  </si>
  <si>
    <t>Total Ranking Liabilites</t>
  </si>
  <si>
    <t xml:space="preserve">Property &amp; Equipment </t>
  </si>
  <si>
    <t xml:space="preserve">Intangible Assets </t>
  </si>
  <si>
    <t>Investment in Govt. Securities</t>
  </si>
  <si>
    <t>ii. If unlisted, 100% of carrying value. (LSE FINANCIAL SERVICES LTD. 843,975 @ 18.08)</t>
  </si>
  <si>
    <t>Arif Latif Securities (Private) Limited was incorporated as private limited company on February 10, 2014 under the repealed Companies Ordinance, 1984 (now the Companies Act, 2017) via incorporation no. 0071461. The Company is a Trading Rights Entitlement Certificate (TREC) holder of the Pakistan Stock Exchange Limited. The Company is engaged in the business of share brokerage and investment in securities. The registered and principal office of the company is situated at 4th Floor, Room No. 414 and 415, 19- Khayaban-e-Aiwan-e-Iqbal, Lahore.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</si>
</sst>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0."/>
    <numFmt numFmtId="166" formatCode="00000"/>
    <numFmt numFmtId="167" formatCode="#,##0.0_);\(#,##0.0\)"/>
    <numFmt numFmtId="168" formatCode="0.0"/>
  </numFmts>
  <fonts count="22" x14ac:knownFonts="1">
    <font>
      <sz val="11"/>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b/>
      <i/>
      <sz val="9"/>
      <color theme="1"/>
      <name val="Calibri"/>
      <family val="2"/>
      <scheme val="minor"/>
    </font>
    <font>
      <b/>
      <u/>
      <sz val="9"/>
      <color theme="1"/>
      <name val="Calibri"/>
      <family val="2"/>
      <scheme val="minor"/>
    </font>
    <font>
      <u/>
      <sz val="9"/>
      <color theme="1"/>
      <name val="Calibri"/>
      <family val="2"/>
      <scheme val="minor"/>
    </font>
    <font>
      <b/>
      <sz val="9"/>
      <color theme="0"/>
      <name val="Calibri"/>
      <family val="2"/>
      <scheme val="minor"/>
    </font>
    <font>
      <b/>
      <sz val="12"/>
      <color theme="1"/>
      <name val="Times New Roman"/>
      <family val="1"/>
    </font>
    <font>
      <sz val="12"/>
      <color theme="1"/>
      <name val="Times New Roman"/>
      <family val="1"/>
    </font>
    <font>
      <sz val="12"/>
      <name val="Courier New"/>
      <family val="3"/>
    </font>
    <font>
      <b/>
      <sz val="12"/>
      <color indexed="8"/>
      <name val="Times New Roman"/>
      <family val="1"/>
    </font>
    <font>
      <b/>
      <sz val="12"/>
      <name val="Times New Roman"/>
      <family val="1"/>
    </font>
    <font>
      <sz val="12"/>
      <color indexed="8"/>
      <name val="Times New Roman"/>
      <family val="1"/>
    </font>
    <font>
      <sz val="12"/>
      <name val="Times New Roman"/>
      <family val="1"/>
    </font>
    <font>
      <b/>
      <sz val="11"/>
      <color theme="1"/>
      <name val="Garamond"/>
      <family val="1"/>
    </font>
    <font>
      <sz val="10"/>
      <name val="Arial"/>
      <family val="2"/>
    </font>
    <font>
      <sz val="10"/>
      <name val="Times New Roman"/>
      <family val="1"/>
    </font>
    <font>
      <b/>
      <sz val="10"/>
      <name val="Times New Roman"/>
      <family val="1"/>
    </font>
    <font>
      <b/>
      <sz val="12"/>
      <color theme="1"/>
      <name val="Garamond"/>
      <family val="1"/>
    </font>
    <font>
      <sz val="9"/>
      <name val="Calibri"/>
      <family val="2"/>
      <scheme val="minor"/>
    </font>
    <font>
      <b/>
      <sz val="9"/>
      <color theme="1"/>
      <name val="Garamond"/>
      <family val="1"/>
    </font>
  </fonts>
  <fills count="6">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37" fontId="10" fillId="0" borderId="0"/>
    <xf numFmtId="0" fontId="1" fillId="0" borderId="0"/>
    <xf numFmtId="0" fontId="16" fillId="0" borderId="0"/>
  </cellStyleXfs>
  <cellXfs count="197">
    <xf numFmtId="0" fontId="0" fillId="0" borderId="0" xfId="0"/>
    <xf numFmtId="0" fontId="2" fillId="0" borderId="0" xfId="0" applyFont="1"/>
    <xf numFmtId="0" fontId="3" fillId="0" borderId="0" xfId="0" applyFont="1"/>
    <xf numFmtId="164" fontId="3" fillId="0" borderId="0" xfId="1" applyNumberFormat="1" applyFont="1"/>
    <xf numFmtId="0" fontId="2" fillId="0" borderId="1" xfId="0" applyFont="1" applyBorder="1" applyAlignment="1">
      <alignment horizontal="left" vertical="center"/>
    </xf>
    <xf numFmtId="164" fontId="3" fillId="0" borderId="1" xfId="1" applyNumberFormat="1"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164" fontId="3" fillId="0" borderId="1" xfId="1" applyNumberFormat="1" applyFont="1" applyBorder="1" applyAlignment="1">
      <alignment vertical="center"/>
    </xf>
    <xf numFmtId="0" fontId="3" fillId="0" borderId="0" xfId="0" applyFont="1" applyAlignment="1">
      <alignment vertical="center"/>
    </xf>
    <xf numFmtId="0" fontId="3" fillId="0" borderId="1" xfId="0" applyFont="1" applyBorder="1" applyAlignment="1">
      <alignment horizontal="left" vertical="center" wrapText="1"/>
    </xf>
    <xf numFmtId="164" fontId="3" fillId="0" borderId="1" xfId="1" applyNumberFormat="1" applyFont="1" applyBorder="1" applyAlignment="1">
      <alignment horizontal="center" vertical="center" wrapText="1"/>
    </xf>
    <xf numFmtId="164" fontId="3" fillId="0" borderId="1" xfId="1" applyNumberFormat="1"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Border="1" applyAlignment="1">
      <alignment horizontal="center" vertical="center"/>
    </xf>
    <xf numFmtId="0" fontId="7" fillId="2" borderId="5" xfId="0" applyFont="1" applyFill="1" applyBorder="1" applyAlignment="1">
      <alignment horizontal="center" vertical="center"/>
    </xf>
    <xf numFmtId="164" fontId="7" fillId="2" borderId="5" xfId="1"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164" fontId="3" fillId="0" borderId="1" xfId="1" applyNumberFormat="1" applyFont="1" applyBorder="1" applyAlignment="1">
      <alignment horizontal="left" vertical="center" wrapText="1"/>
    </xf>
    <xf numFmtId="43" fontId="3" fillId="0" borderId="1" xfId="0" applyNumberFormat="1" applyFont="1" applyBorder="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10" fontId="3" fillId="0" borderId="1" xfId="0" applyNumberFormat="1" applyFont="1" applyBorder="1" applyAlignment="1">
      <alignment vertical="center"/>
    </xf>
    <xf numFmtId="0" fontId="3" fillId="0" borderId="1" xfId="0" applyFont="1" applyBorder="1" applyAlignment="1">
      <alignment vertical="center" wrapText="1"/>
    </xf>
    <xf numFmtId="2" fontId="3" fillId="0" borderId="1" xfId="0" applyNumberFormat="1" applyFont="1" applyBorder="1" applyAlignment="1">
      <alignment horizontal="center" vertical="center"/>
    </xf>
    <xf numFmtId="164" fontId="2" fillId="0" borderId="1" xfId="1" applyNumberFormat="1" applyFont="1" applyBorder="1" applyAlignment="1">
      <alignment vertical="center"/>
    </xf>
    <xf numFmtId="0" fontId="2" fillId="0" borderId="1" xfId="0" applyFont="1" applyBorder="1" applyAlignment="1">
      <alignment horizontal="left" vertical="center"/>
    </xf>
    <xf numFmtId="164" fontId="3" fillId="0" borderId="1" xfId="1" applyNumberFormat="1" applyFont="1" applyBorder="1" applyAlignment="1">
      <alignment vertical="center" wrapText="1"/>
    </xf>
    <xf numFmtId="164" fontId="2" fillId="0" borderId="1" xfId="1" applyNumberFormat="1" applyFont="1" applyBorder="1" applyAlignment="1">
      <alignment vertical="center" wrapText="1"/>
    </xf>
    <xf numFmtId="0" fontId="2" fillId="0" borderId="1" xfId="0"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horizontal="lef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7" fillId="2" borderId="6" xfId="0" applyFont="1" applyFill="1" applyBorder="1" applyAlignment="1">
      <alignment horizontal="center" vertical="center"/>
    </xf>
    <xf numFmtId="164" fontId="7" fillId="2" borderId="6" xfId="1" applyNumberFormat="1" applyFont="1" applyFill="1" applyBorder="1" applyAlignment="1">
      <alignment horizontal="center" vertical="center"/>
    </xf>
    <xf numFmtId="0" fontId="3" fillId="0" borderId="4" xfId="0" applyFont="1" applyBorder="1" applyAlignment="1">
      <alignment horizontal="left" vertical="center"/>
    </xf>
    <xf numFmtId="164" fontId="3" fillId="0" borderId="4" xfId="1" applyNumberFormat="1" applyFont="1" applyBorder="1" applyAlignment="1">
      <alignment horizontal="left" vertical="center"/>
    </xf>
    <xf numFmtId="10" fontId="3" fillId="0" borderId="4" xfId="0" applyNumberFormat="1" applyFont="1" applyBorder="1" applyAlignment="1">
      <alignment vertical="center"/>
    </xf>
    <xf numFmtId="43" fontId="3" fillId="0" borderId="1" xfId="1" applyFont="1" applyBorder="1" applyAlignment="1">
      <alignment vertical="center"/>
    </xf>
    <xf numFmtId="10" fontId="3" fillId="0" borderId="1" xfId="0" applyNumberFormat="1" applyFont="1" applyBorder="1" applyAlignment="1">
      <alignment vertical="center" wrapText="1"/>
    </xf>
    <xf numFmtId="43" fontId="3" fillId="0" borderId="1" xfId="1" applyFont="1" applyBorder="1" applyAlignment="1">
      <alignment horizontal="center" vertical="center"/>
    </xf>
    <xf numFmtId="43" fontId="3" fillId="0" borderId="1" xfId="1" applyFont="1" applyFill="1" applyBorder="1" applyAlignment="1">
      <alignment horizontal="center" vertical="center"/>
    </xf>
    <xf numFmtId="0" fontId="7" fillId="2" borderId="6" xfId="0" applyFont="1" applyFill="1" applyBorder="1" applyAlignment="1">
      <alignment horizontal="center" vertical="center" wrapText="1"/>
    </xf>
    <xf numFmtId="0" fontId="3" fillId="0" borderId="1" xfId="0" applyFont="1" applyBorder="1"/>
    <xf numFmtId="164" fontId="3" fillId="0" borderId="1" xfId="1" applyNumberFormat="1" applyFont="1" applyBorder="1"/>
    <xf numFmtId="10" fontId="3" fillId="0" borderId="1" xfId="2" applyNumberFormat="1" applyFont="1" applyBorder="1"/>
    <xf numFmtId="164" fontId="3" fillId="0" borderId="10" xfId="1" applyNumberFormat="1" applyFont="1" applyBorder="1"/>
    <xf numFmtId="0" fontId="3" fillId="0" borderId="1" xfId="0" applyFont="1" applyBorder="1" applyAlignment="1">
      <alignment horizontal="center"/>
    </xf>
    <xf numFmtId="0" fontId="2" fillId="0" borderId="0" xfId="0" applyFont="1" applyAlignment="1">
      <alignment horizontal="center"/>
    </xf>
    <xf numFmtId="0" fontId="3" fillId="0" borderId="0" xfId="0" applyFont="1" applyBorder="1" applyAlignment="1">
      <alignment vertical="center"/>
    </xf>
    <xf numFmtId="0" fontId="2" fillId="0" borderId="0" xfId="0" applyFont="1" applyBorder="1" applyAlignment="1">
      <alignment horizontal="right" vertical="center"/>
    </xf>
    <xf numFmtId="164" fontId="2" fillId="0" borderId="10" xfId="1" applyNumberFormat="1" applyFont="1" applyBorder="1" applyAlignment="1">
      <alignment vertical="center"/>
    </xf>
    <xf numFmtId="9" fontId="3" fillId="0" borderId="1" xfId="0" applyNumberFormat="1" applyFont="1" applyBorder="1"/>
    <xf numFmtId="10" fontId="3" fillId="0" borderId="1" xfId="0" applyNumberFormat="1" applyFont="1" applyBorder="1"/>
    <xf numFmtId="49" fontId="2" fillId="0" borderId="0" xfId="1" applyNumberFormat="1" applyFont="1"/>
    <xf numFmtId="43" fontId="3" fillId="0" borderId="0" xfId="1" applyFont="1"/>
    <xf numFmtId="43" fontId="7" fillId="2" borderId="6" xfId="1" applyFont="1" applyFill="1" applyBorder="1" applyAlignment="1">
      <alignment horizontal="center" vertical="center"/>
    </xf>
    <xf numFmtId="43" fontId="3" fillId="0" borderId="1" xfId="1" applyFont="1" applyBorder="1"/>
    <xf numFmtId="164" fontId="7" fillId="2" borderId="6" xfId="1" applyNumberFormat="1" applyFont="1" applyFill="1" applyBorder="1" applyAlignment="1">
      <alignment horizontal="center" vertical="center" wrapText="1"/>
    </xf>
    <xf numFmtId="0" fontId="2" fillId="0" borderId="0" xfId="0" quotePrefix="1" applyFont="1" applyAlignment="1">
      <alignment horizontal="right"/>
    </xf>
    <xf numFmtId="164" fontId="2" fillId="0" borderId="10" xfId="1" applyNumberFormat="1" applyFont="1" applyBorder="1"/>
    <xf numFmtId="43" fontId="2" fillId="0" borderId="0" xfId="1" applyFont="1"/>
    <xf numFmtId="0" fontId="4" fillId="0" borderId="1" xfId="0" applyFont="1" applyBorder="1" applyAlignment="1">
      <alignment vertical="center" wrapText="1"/>
    </xf>
    <xf numFmtId="164" fontId="3" fillId="0" borderId="0" xfId="1" applyNumberFormat="1" applyFont="1" applyFill="1"/>
    <xf numFmtId="164" fontId="3" fillId="0" borderId="4" xfId="1" applyNumberFormat="1" applyFont="1" applyFill="1" applyBorder="1" applyAlignment="1">
      <alignment vertical="center"/>
    </xf>
    <xf numFmtId="164" fontId="3" fillId="0" borderId="1" xfId="1" applyNumberFormat="1" applyFont="1" applyFill="1" applyBorder="1" applyAlignment="1">
      <alignment vertical="center"/>
    </xf>
    <xf numFmtId="164" fontId="3" fillId="0" borderId="1" xfId="1" applyNumberFormat="1" applyFont="1" applyFill="1" applyBorder="1" applyAlignment="1">
      <alignment horizontal="left" vertical="center"/>
    </xf>
    <xf numFmtId="164" fontId="2" fillId="0" borderId="1" xfId="1" applyNumberFormat="1" applyFont="1" applyFill="1" applyBorder="1" applyAlignment="1">
      <alignment vertical="center"/>
    </xf>
    <xf numFmtId="164" fontId="3" fillId="0" borderId="1" xfId="1" applyNumberFormat="1" applyFont="1" applyFill="1" applyBorder="1" applyAlignment="1">
      <alignment vertical="center" wrapText="1"/>
    </xf>
    <xf numFmtId="164" fontId="2" fillId="0" borderId="1" xfId="1" applyNumberFormat="1" applyFont="1" applyFill="1" applyBorder="1" applyAlignment="1">
      <alignment vertical="center" wrapText="1"/>
    </xf>
    <xf numFmtId="164" fontId="3" fillId="0" borderId="1" xfId="1" applyNumberFormat="1" applyFont="1" applyFill="1" applyBorder="1" applyAlignment="1">
      <alignment horizontal="center" vertical="center" wrapText="1"/>
    </xf>
    <xf numFmtId="164" fontId="2" fillId="0" borderId="10" xfId="1" applyNumberFormat="1" applyFont="1" applyFill="1" applyBorder="1" applyAlignment="1">
      <alignment vertical="center"/>
    </xf>
    <xf numFmtId="164" fontId="3" fillId="0" borderId="0" xfId="0" applyNumberFormat="1" applyFont="1"/>
    <xf numFmtId="43" fontId="3" fillId="0" borderId="0" xfId="1" applyFont="1" applyFill="1"/>
    <xf numFmtId="43" fontId="3" fillId="0" borderId="0" xfId="0" applyNumberFormat="1" applyFont="1"/>
    <xf numFmtId="43" fontId="3" fillId="0" borderId="1" xfId="0" applyNumberFormat="1" applyFont="1" applyBorder="1"/>
    <xf numFmtId="164" fontId="2" fillId="0" borderId="11" xfId="1" applyNumberFormat="1" applyFont="1" applyBorder="1"/>
    <xf numFmtId="43" fontId="2" fillId="0" borderId="11" xfId="1" applyFont="1" applyBorder="1"/>
    <xf numFmtId="43" fontId="2" fillId="0" borderId="0" xfId="0" applyNumberFormat="1" applyFont="1"/>
    <xf numFmtId="0" fontId="3" fillId="0" borderId="0" xfId="0" applyFont="1" applyFill="1"/>
    <xf numFmtId="0" fontId="3" fillId="0" borderId="0" xfId="0" applyFont="1" applyAlignment="1">
      <alignment horizontal="left" vertical="top"/>
    </xf>
    <xf numFmtId="0" fontId="9" fillId="4" borderId="0" xfId="0" applyFont="1" applyFill="1" applyAlignment="1">
      <alignment vertical="top"/>
    </xf>
    <xf numFmtId="0" fontId="3" fillId="0" borderId="0" xfId="0" applyFont="1" applyBorder="1"/>
    <xf numFmtId="37" fontId="8" fillId="4" borderId="0" xfId="0" applyNumberFormat="1" applyFont="1" applyFill="1" applyBorder="1" applyAlignment="1">
      <alignment vertical="top"/>
    </xf>
    <xf numFmtId="0" fontId="8" fillId="4" borderId="0" xfId="0" applyFont="1" applyFill="1" applyBorder="1" applyAlignment="1">
      <alignment vertical="top"/>
    </xf>
    <xf numFmtId="37" fontId="11" fillId="0" borderId="0" xfId="3" applyNumberFormat="1" applyFont="1" applyFill="1" applyBorder="1" applyAlignment="1" applyProtection="1">
      <alignment horizontal="center" vertical="top"/>
    </xf>
    <xf numFmtId="0" fontId="9" fillId="0" borderId="0" xfId="0" applyFont="1" applyFill="1" applyAlignment="1">
      <alignment vertical="top"/>
    </xf>
    <xf numFmtId="165" fontId="12" fillId="0" borderId="0" xfId="0" applyNumberFormat="1" applyFont="1" applyFill="1" applyBorder="1" applyAlignment="1" applyProtection="1">
      <alignment horizontal="center" vertical="top"/>
    </xf>
    <xf numFmtId="37" fontId="13" fillId="0" borderId="0" xfId="3" applyNumberFormat="1" applyFont="1" applyFill="1" applyBorder="1" applyAlignment="1" applyProtection="1">
      <alignment horizontal="center" vertical="top"/>
    </xf>
    <xf numFmtId="2" fontId="13" fillId="0" borderId="0" xfId="3" applyNumberFormat="1" applyFont="1" applyFill="1" applyBorder="1" applyAlignment="1" applyProtection="1">
      <alignment horizontal="justify" vertical="top" wrapText="1"/>
    </xf>
    <xf numFmtId="164" fontId="11" fillId="0" borderId="0" xfId="1" applyNumberFormat="1" applyFont="1" applyFill="1" applyBorder="1" applyAlignment="1" applyProtection="1">
      <alignment horizontal="left" vertical="top"/>
    </xf>
    <xf numFmtId="166" fontId="11" fillId="0" borderId="0" xfId="3" applyNumberFormat="1" applyFont="1" applyFill="1" applyBorder="1" applyAlignment="1" applyProtection="1">
      <alignment horizontal="justify" vertical="top" wrapText="1"/>
    </xf>
    <xf numFmtId="166" fontId="13" fillId="0" borderId="0" xfId="3" applyNumberFormat="1" applyFont="1" applyFill="1" applyBorder="1" applyAlignment="1" applyProtection="1">
      <alignment horizontal="justify" vertical="top" wrapText="1"/>
    </xf>
    <xf numFmtId="167" fontId="12" fillId="0" borderId="0" xfId="3" applyNumberFormat="1" applyFont="1" applyFill="1" applyBorder="1" applyAlignment="1">
      <alignment horizontal="center" vertical="top"/>
    </xf>
    <xf numFmtId="0" fontId="12" fillId="4" borderId="0" xfId="0" applyFont="1" applyFill="1" applyBorder="1" applyAlignment="1" applyProtection="1">
      <alignment vertical="top"/>
      <protection locked="0"/>
    </xf>
    <xf numFmtId="164" fontId="11" fillId="0" borderId="0" xfId="1" applyNumberFormat="1" applyFont="1" applyFill="1" applyBorder="1" applyAlignment="1" applyProtection="1">
      <alignment vertical="top"/>
    </xf>
    <xf numFmtId="37" fontId="11" fillId="0" borderId="0" xfId="3" applyNumberFormat="1" applyFont="1" applyFill="1" applyBorder="1" applyAlignment="1" applyProtection="1">
      <alignment horizontal="justify" vertical="top"/>
    </xf>
    <xf numFmtId="37" fontId="13" fillId="0" borderId="0" xfId="3" applyNumberFormat="1" applyFont="1" applyFill="1" applyBorder="1" applyAlignment="1" applyProtection="1">
      <alignment horizontal="justify" vertical="top"/>
    </xf>
    <xf numFmtId="37" fontId="11" fillId="0" borderId="0" xfId="3" applyNumberFormat="1" applyFont="1" applyFill="1" applyBorder="1" applyAlignment="1" applyProtection="1">
      <alignment vertical="top"/>
    </xf>
    <xf numFmtId="0" fontId="12" fillId="4" borderId="0" xfId="0" applyFont="1" applyFill="1" applyBorder="1" applyAlignment="1" applyProtection="1">
      <alignment horizontal="center" vertical="top"/>
      <protection locked="0"/>
    </xf>
    <xf numFmtId="37" fontId="13" fillId="4" borderId="0" xfId="3" applyNumberFormat="1" applyFont="1" applyFill="1" applyBorder="1" applyAlignment="1" applyProtection="1">
      <alignment vertical="justify" wrapText="1"/>
    </xf>
    <xf numFmtId="165" fontId="12" fillId="4" borderId="0" xfId="0" applyNumberFormat="1" applyFont="1" applyFill="1" applyBorder="1" applyAlignment="1" applyProtection="1">
      <alignment horizontal="center" vertical="top"/>
    </xf>
    <xf numFmtId="168" fontId="8" fillId="4" borderId="0" xfId="0" applyNumberFormat="1" applyFont="1" applyFill="1" applyBorder="1" applyAlignment="1" applyProtection="1">
      <alignment horizontal="left" vertical="top"/>
      <protection locked="0"/>
    </xf>
    <xf numFmtId="168" fontId="9" fillId="4" borderId="0" xfId="0" applyNumberFormat="1" applyFont="1" applyFill="1" applyBorder="1" applyAlignment="1" applyProtection="1">
      <alignment horizontal="left" vertical="top"/>
      <protection locked="0"/>
    </xf>
    <xf numFmtId="168" fontId="8" fillId="4" borderId="0" xfId="0" applyNumberFormat="1" applyFont="1" applyFill="1" applyBorder="1" applyAlignment="1">
      <alignment horizontal="center" vertical="top"/>
    </xf>
    <xf numFmtId="2" fontId="9" fillId="4" borderId="0" xfId="1" quotePrefix="1" applyNumberFormat="1" applyFont="1" applyFill="1" applyBorder="1" applyAlignment="1">
      <alignment vertical="top" wrapText="1"/>
    </xf>
    <xf numFmtId="0" fontId="9" fillId="4" borderId="0" xfId="0" applyFont="1" applyFill="1" applyBorder="1" applyAlignment="1">
      <alignment horizontal="center" vertical="top"/>
    </xf>
    <xf numFmtId="0" fontId="9" fillId="4" borderId="0" xfId="0" applyFont="1" applyFill="1" applyBorder="1" applyAlignment="1">
      <alignment vertical="top"/>
    </xf>
    <xf numFmtId="0" fontId="9" fillId="0" borderId="0" xfId="0" applyFont="1" applyFill="1" applyAlignment="1">
      <alignment horizontal="center" vertical="top"/>
    </xf>
    <xf numFmtId="0" fontId="8" fillId="0" borderId="0" xfId="0" applyFont="1" applyFill="1" applyAlignment="1">
      <alignment vertical="top"/>
    </xf>
    <xf numFmtId="0" fontId="15" fillId="0" borderId="0" xfId="0" applyFont="1"/>
    <xf numFmtId="37" fontId="13" fillId="4" borderId="0" xfId="3" applyNumberFormat="1" applyFont="1" applyFill="1" applyBorder="1" applyAlignment="1" applyProtection="1">
      <alignment horizontal="justify" vertical="justify" wrapText="1"/>
    </xf>
    <xf numFmtId="37" fontId="14" fillId="0" borderId="0" xfId="3" applyNumberFormat="1" applyFont="1" applyFill="1" applyBorder="1" applyAlignment="1" applyProtection="1">
      <alignment vertical="top" wrapText="1"/>
    </xf>
    <xf numFmtId="37" fontId="11" fillId="0" borderId="0" xfId="3" applyNumberFormat="1" applyFont="1" applyFill="1" applyBorder="1" applyAlignment="1" applyProtection="1">
      <alignment horizontal="left" vertical="top"/>
    </xf>
    <xf numFmtId="37" fontId="14" fillId="0" borderId="0" xfId="3" applyNumberFormat="1" applyFont="1" applyFill="1" applyBorder="1" applyAlignment="1" applyProtection="1">
      <alignment horizontal="justify" vertical="top" wrapText="1"/>
    </xf>
    <xf numFmtId="0" fontId="14" fillId="0" borderId="0" xfId="0" applyFont="1"/>
    <xf numFmtId="3" fontId="1" fillId="0" borderId="0" xfId="4" applyNumberFormat="1"/>
    <xf numFmtId="3" fontId="14" fillId="0" borderId="0" xfId="0" applyNumberFormat="1" applyFont="1"/>
    <xf numFmtId="0" fontId="17" fillId="0" borderId="0" xfId="0" applyFont="1" applyBorder="1" applyAlignment="1">
      <alignment horizontal="centerContinuous"/>
    </xf>
    <xf numFmtId="0" fontId="18" fillId="0" borderId="0" xfId="0" applyFont="1" applyAlignment="1">
      <alignment horizontal="centerContinuous"/>
    </xf>
    <xf numFmtId="0" fontId="19" fillId="0" borderId="0" xfId="0" applyFont="1"/>
    <xf numFmtId="4" fontId="3" fillId="0" borderId="0" xfId="0" applyNumberFormat="1" applyFont="1"/>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20" fillId="4" borderId="1" xfId="0" applyFont="1" applyFill="1" applyBorder="1" applyAlignment="1">
      <alignment vertical="center"/>
    </xf>
    <xf numFmtId="164" fontId="3" fillId="4" borderId="1" xfId="1" applyNumberFormat="1" applyFont="1" applyFill="1" applyBorder="1" applyAlignment="1">
      <alignment horizontal="left" vertical="center"/>
    </xf>
    <xf numFmtId="0" fontId="21" fillId="0" borderId="0" xfId="0" applyFont="1"/>
    <xf numFmtId="164" fontId="3" fillId="0" borderId="4" xfId="1" applyNumberFormat="1" applyFont="1" applyBorder="1" applyAlignment="1">
      <alignment vertical="center"/>
    </xf>
    <xf numFmtId="164" fontId="3" fillId="0" borderId="1" xfId="1" applyNumberFormat="1" applyFont="1" applyBorder="1" applyAlignment="1">
      <alignment horizontal="center" vertical="center"/>
    </xf>
    <xf numFmtId="0" fontId="3" fillId="0" borderId="1" xfId="0" applyFont="1" applyFill="1" applyBorder="1" applyAlignment="1">
      <alignment vertical="center" wrapText="1"/>
    </xf>
    <xf numFmtId="164" fontId="3" fillId="0" borderId="1" xfId="0" applyNumberFormat="1" applyFont="1" applyBorder="1" applyAlignment="1">
      <alignment vertical="center"/>
    </xf>
    <xf numFmtId="0" fontId="3" fillId="0" borderId="1" xfId="0" applyFont="1" applyFill="1" applyBorder="1" applyAlignment="1">
      <alignment horizontal="left" vertical="center" wrapText="1"/>
    </xf>
    <xf numFmtId="164" fontId="3" fillId="0" borderId="0" xfId="1" applyNumberFormat="1" applyFont="1" applyBorder="1" applyAlignment="1">
      <alignment vertical="center"/>
    </xf>
    <xf numFmtId="164" fontId="3" fillId="0" borderId="2" xfId="1" applyNumberFormat="1" applyFont="1" applyFill="1" applyBorder="1" applyAlignment="1">
      <alignment vertical="center" wrapText="1"/>
    </xf>
    <xf numFmtId="164" fontId="3" fillId="0" borderId="2" xfId="1" applyNumberFormat="1" applyFont="1" applyBorder="1" applyAlignment="1">
      <alignment vertical="center" wrapText="1"/>
    </xf>
    <xf numFmtId="164" fontId="3" fillId="0" borderId="13" xfId="1" applyNumberFormat="1" applyFont="1" applyFill="1" applyBorder="1" applyAlignment="1">
      <alignment vertical="center" wrapText="1"/>
    </xf>
    <xf numFmtId="164" fontId="3" fillId="0" borderId="14" xfId="1" applyNumberFormat="1" applyFont="1" applyFill="1" applyBorder="1" applyAlignment="1">
      <alignment vertical="center" wrapText="1"/>
    </xf>
    <xf numFmtId="164" fontId="3" fillId="0" borderId="15" xfId="1" applyNumberFormat="1" applyFont="1" applyFill="1" applyBorder="1" applyAlignment="1">
      <alignment vertical="center" wrapText="1"/>
    </xf>
    <xf numFmtId="164" fontId="3" fillId="0" borderId="4" xfId="1" applyNumberFormat="1" applyFont="1" applyBorder="1" applyAlignment="1">
      <alignment vertical="center" wrapText="1"/>
    </xf>
    <xf numFmtId="0" fontId="2" fillId="0" borderId="2" xfId="0" applyFont="1" applyBorder="1" applyAlignment="1">
      <alignment horizontal="left" vertical="center"/>
    </xf>
    <xf numFmtId="0" fontId="3" fillId="0" borderId="13"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wrapText="1"/>
    </xf>
    <xf numFmtId="0" fontId="3" fillId="0" borderId="4" xfId="0" applyFont="1" applyFill="1" applyBorder="1" applyAlignment="1">
      <alignment vertical="center" wrapText="1"/>
    </xf>
    <xf numFmtId="164" fontId="3" fillId="0" borderId="4" xfId="1" applyNumberFormat="1" applyFont="1" applyFill="1" applyBorder="1" applyAlignment="1">
      <alignment vertical="center" wrapText="1"/>
    </xf>
    <xf numFmtId="43" fontId="3" fillId="0" borderId="1" xfId="1" applyFont="1" applyBorder="1" applyAlignment="1">
      <alignment vertical="center" wrapText="1"/>
    </xf>
    <xf numFmtId="0" fontId="3" fillId="0" borderId="16" xfId="0" applyFont="1" applyBorder="1" applyAlignment="1">
      <alignment horizontal="center" vertical="center"/>
    </xf>
    <xf numFmtId="0" fontId="2" fillId="0" borderId="16" xfId="0" applyFont="1" applyFill="1" applyBorder="1" applyAlignment="1">
      <alignment horizontal="left" vertical="center"/>
    </xf>
    <xf numFmtId="164" fontId="2" fillId="0" borderId="16" xfId="1" applyNumberFormat="1" applyFont="1" applyBorder="1" applyAlignment="1">
      <alignment vertical="center"/>
    </xf>
    <xf numFmtId="0" fontId="2" fillId="0" borderId="17" xfId="0" applyFont="1" applyBorder="1" applyAlignment="1">
      <alignment horizontal="center" vertical="center"/>
    </xf>
    <xf numFmtId="0" fontId="2" fillId="0" borderId="17" xfId="0" applyFont="1" applyBorder="1" applyAlignment="1">
      <alignment horizontal="left" vertical="center"/>
    </xf>
    <xf numFmtId="164" fontId="2" fillId="0" borderId="18" xfId="1" applyNumberFormat="1" applyFont="1" applyBorder="1" applyAlignment="1">
      <alignment vertical="center"/>
    </xf>
    <xf numFmtId="0" fontId="3" fillId="5" borderId="1" xfId="0" applyFont="1" applyFill="1" applyBorder="1" applyAlignment="1">
      <alignment vertical="center" wrapText="1"/>
    </xf>
    <xf numFmtId="164" fontId="3" fillId="5" borderId="1" xfId="1" applyNumberFormat="1" applyFont="1" applyFill="1" applyBorder="1" applyAlignment="1">
      <alignment vertical="center"/>
    </xf>
    <xf numFmtId="164" fontId="3" fillId="5" borderId="1" xfId="1" applyNumberFormat="1" applyFont="1" applyFill="1" applyBorder="1" applyAlignment="1">
      <alignment vertical="center" wrapText="1"/>
    </xf>
    <xf numFmtId="164" fontId="3" fillId="5" borderId="1" xfId="1" applyNumberFormat="1" applyFont="1" applyFill="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3" borderId="5" xfId="0" applyFont="1" applyFill="1" applyBorder="1" applyAlignment="1">
      <alignment horizontal="left" vertical="center"/>
    </xf>
    <xf numFmtId="0" fontId="3" fillId="0" borderId="1"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164" fontId="3" fillId="0" borderId="2" xfId="1" applyNumberFormat="1" applyFont="1" applyBorder="1" applyAlignment="1">
      <alignment horizontal="center" vertical="center" wrapText="1"/>
    </xf>
    <xf numFmtId="164" fontId="3" fillId="0" borderId="3" xfId="1" applyNumberFormat="1" applyFont="1" applyBorder="1" applyAlignment="1">
      <alignment horizontal="center" vertical="center" wrapText="1"/>
    </xf>
    <xf numFmtId="164" fontId="3" fillId="0" borderId="4" xfId="1" applyNumberFormat="1" applyFont="1" applyBorder="1" applyAlignment="1">
      <alignment horizontal="center" vertical="center" wrapText="1"/>
    </xf>
    <xf numFmtId="0" fontId="3" fillId="0" borderId="14" xfId="0" applyFont="1" applyBorder="1" applyAlignment="1">
      <alignment horizontal="center" vertical="center"/>
    </xf>
    <xf numFmtId="164" fontId="3" fillId="0" borderId="2" xfId="1" applyNumberFormat="1" applyFont="1" applyFill="1" applyBorder="1" applyAlignment="1">
      <alignment horizontal="center" vertical="center" wrapText="1"/>
    </xf>
    <xf numFmtId="164" fontId="3" fillId="0" borderId="3" xfId="1" applyNumberFormat="1" applyFont="1" applyFill="1" applyBorder="1" applyAlignment="1">
      <alignment horizontal="center" vertical="center" wrapText="1"/>
    </xf>
    <xf numFmtId="164" fontId="3" fillId="0" borderId="4" xfId="1"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3" fillId="0" borderId="0" xfId="0" applyFont="1" applyAlignment="1">
      <alignment horizontal="left" wrapText="1"/>
    </xf>
    <xf numFmtId="2" fontId="3" fillId="0" borderId="2" xfId="0" applyNumberFormat="1" applyFont="1" applyFill="1" applyBorder="1" applyAlignment="1">
      <alignment horizontal="center" vertical="center"/>
    </xf>
    <xf numFmtId="2" fontId="3" fillId="0" borderId="3" xfId="0" applyNumberFormat="1" applyFont="1" applyFill="1" applyBorder="1" applyAlignment="1">
      <alignment horizontal="center" vertical="center"/>
    </xf>
    <xf numFmtId="2" fontId="3" fillId="0" borderId="4" xfId="0" applyNumberFormat="1" applyFont="1" applyFill="1" applyBorder="1" applyAlignment="1">
      <alignment horizontal="center" vertical="center"/>
    </xf>
    <xf numFmtId="2" fontId="2" fillId="0" borderId="7" xfId="0" applyNumberFormat="1" applyFont="1" applyFill="1" applyBorder="1" applyAlignment="1">
      <alignment horizontal="left" vertical="center"/>
    </xf>
    <xf numFmtId="2" fontId="2" fillId="0" borderId="8" xfId="0" applyNumberFormat="1" applyFont="1" applyFill="1" applyBorder="1" applyAlignment="1">
      <alignment horizontal="left" vertical="center"/>
    </xf>
    <xf numFmtId="2" fontId="2" fillId="0" borderId="9" xfId="0" applyNumberFormat="1" applyFont="1" applyFill="1" applyBorder="1" applyAlignment="1">
      <alignment horizontal="left" vertical="center"/>
    </xf>
    <xf numFmtId="37" fontId="11" fillId="0" borderId="0" xfId="3" applyNumberFormat="1" applyFont="1" applyFill="1" applyBorder="1" applyAlignment="1" applyProtection="1">
      <alignment horizontal="left" vertical="top"/>
    </xf>
    <xf numFmtId="37" fontId="11" fillId="0" borderId="0" xfId="3" applyNumberFormat="1" applyFont="1" applyFill="1" applyAlignment="1" applyProtection="1">
      <alignment horizontal="left" vertical="top"/>
    </xf>
    <xf numFmtId="0" fontId="14" fillId="0" borderId="0" xfId="5" applyFont="1" applyBorder="1" applyAlignment="1">
      <alignment horizontal="justify" vertical="top" wrapText="1"/>
    </xf>
    <xf numFmtId="2" fontId="9" fillId="4" borderId="0" xfId="1" quotePrefix="1" applyNumberFormat="1" applyFont="1" applyFill="1" applyBorder="1" applyAlignment="1">
      <alignment horizontal="justify" vertical="justify" wrapText="1"/>
    </xf>
    <xf numFmtId="37" fontId="8" fillId="4" borderId="12" xfId="0" applyNumberFormat="1" applyFont="1" applyFill="1" applyBorder="1" applyAlignment="1">
      <alignment horizontal="left" vertical="top"/>
    </xf>
    <xf numFmtId="0" fontId="8" fillId="4" borderId="12" xfId="0" applyFont="1" applyFill="1" applyBorder="1" applyAlignment="1">
      <alignment horizontal="left" vertical="top"/>
    </xf>
    <xf numFmtId="37" fontId="8" fillId="4" borderId="0" xfId="0" applyNumberFormat="1" applyFont="1" applyFill="1" applyBorder="1" applyAlignment="1">
      <alignment horizontal="left" vertical="top"/>
    </xf>
    <xf numFmtId="0" fontId="8" fillId="4" borderId="0" xfId="0" applyFont="1" applyFill="1" applyBorder="1" applyAlignment="1">
      <alignment horizontal="left" vertical="top"/>
    </xf>
    <xf numFmtId="0" fontId="12" fillId="0" borderId="0" xfId="0" applyFont="1" applyAlignment="1">
      <alignment horizontal="center" vertical="top"/>
    </xf>
    <xf numFmtId="0" fontId="12" fillId="0" borderId="0" xfId="0" applyFont="1" applyAlignment="1">
      <alignment horizontal="center"/>
    </xf>
    <xf numFmtId="0" fontId="3" fillId="0" borderId="0" xfId="0" applyFont="1" applyAlignment="1">
      <alignment horizontal="left" vertical="top" wrapText="1"/>
    </xf>
  </cellXfs>
  <cellStyles count="6">
    <cellStyle name="Comma" xfId="1" builtinId="3"/>
    <cellStyle name="Normal" xfId="0" builtinId="0"/>
    <cellStyle name="Normal 10" xfId="4"/>
    <cellStyle name="Normal 11" xfId="5"/>
    <cellStyle name="Normal 6" xfId="3"/>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ptop/Desktop/INA%202018/Data%20from%20Mgmt/Certifications/Liquid%20Capital%20Calculation%2030-06-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Capital"/>
      <sheetName val="Liquid Capital"/>
      <sheetName val="1.5 &amp; 3.8"/>
      <sheetName val="1.7"/>
      <sheetName val="1.17 (i)"/>
      <sheetName val="1.17 (v)"/>
      <sheetName val="3.1"/>
      <sheetName val="Sheet1"/>
    </sheetNames>
    <sheetDataSet>
      <sheetData sheetId="0"/>
      <sheetData sheetId="1"/>
      <sheetData sheetId="2">
        <row r="21">
          <cell r="D21">
            <v>9210080.0300000012</v>
          </cell>
          <cell r="J21">
            <v>0</v>
          </cell>
        </row>
      </sheetData>
      <sheetData sheetId="3">
        <row r="4">
          <cell r="C4">
            <v>22.74</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7"/>
  <sheetViews>
    <sheetView showGridLines="0" view="pageBreakPreview" zoomScale="115" zoomScaleNormal="100" zoomScaleSheetLayoutView="115" workbookViewId="0">
      <selection activeCell="A2" sqref="A2"/>
    </sheetView>
  </sheetViews>
  <sheetFormatPr defaultColWidth="9.140625" defaultRowHeight="12" x14ac:dyDescent="0.2"/>
  <cols>
    <col min="1" max="1" width="6.140625" style="2" customWidth="1"/>
    <col min="2" max="2" width="83.42578125" style="2" customWidth="1"/>
    <col min="3" max="3" width="12" style="3" customWidth="1"/>
    <col min="4" max="4" width="10.7109375" style="2" bestFit="1" customWidth="1"/>
    <col min="5" max="5" width="12" style="3" bestFit="1" customWidth="1"/>
    <col min="6" max="6" width="12" style="2" bestFit="1" customWidth="1"/>
    <col min="7" max="16384" width="9.140625" style="2"/>
  </cols>
  <sheetData>
    <row r="1" spans="1:5" x14ac:dyDescent="0.2">
      <c r="A1" s="128" t="s">
        <v>140</v>
      </c>
    </row>
    <row r="2" spans="1:5" x14ac:dyDescent="0.2">
      <c r="A2" s="128" t="s">
        <v>0</v>
      </c>
    </row>
    <row r="3" spans="1:5" x14ac:dyDescent="0.2">
      <c r="A3" s="128" t="s">
        <v>157</v>
      </c>
    </row>
    <row r="4" spans="1:5" ht="5.25" customHeight="1" x14ac:dyDescent="0.2"/>
    <row r="5" spans="1:5" ht="24" x14ac:dyDescent="0.2">
      <c r="A5" s="15" t="s">
        <v>70</v>
      </c>
      <c r="B5" s="15" t="s">
        <v>1</v>
      </c>
      <c r="C5" s="16" t="s">
        <v>72</v>
      </c>
      <c r="D5" s="17" t="s">
        <v>74</v>
      </c>
      <c r="E5" s="16" t="s">
        <v>73</v>
      </c>
    </row>
    <row r="6" spans="1:5" x14ac:dyDescent="0.2">
      <c r="A6" s="162" t="s">
        <v>2</v>
      </c>
      <c r="B6" s="162"/>
      <c r="C6" s="162"/>
      <c r="D6" s="162"/>
      <c r="E6" s="162"/>
    </row>
    <row r="7" spans="1:5" x14ac:dyDescent="0.2">
      <c r="A7" s="124">
        <v>1.1000000000000001</v>
      </c>
      <c r="B7" s="36" t="s">
        <v>192</v>
      </c>
      <c r="C7" s="129">
        <v>283503</v>
      </c>
      <c r="D7" s="38">
        <v>1</v>
      </c>
      <c r="E7" s="37">
        <f>C7-(C7*D7)</f>
        <v>0</v>
      </c>
    </row>
    <row r="8" spans="1:5" x14ac:dyDescent="0.2">
      <c r="A8" s="125">
        <v>1.2</v>
      </c>
      <c r="B8" s="6" t="s">
        <v>193</v>
      </c>
      <c r="C8" s="8">
        <v>3000000</v>
      </c>
      <c r="D8" s="22">
        <v>1</v>
      </c>
      <c r="E8" s="5">
        <f>C8-(C8*D8)</f>
        <v>0</v>
      </c>
    </row>
    <row r="9" spans="1:5" x14ac:dyDescent="0.2">
      <c r="A9" s="125">
        <v>1.3</v>
      </c>
      <c r="B9" s="6" t="s">
        <v>194</v>
      </c>
      <c r="C9" s="8">
        <v>0</v>
      </c>
      <c r="D9" s="8">
        <v>0</v>
      </c>
      <c r="E9" s="5">
        <f>D9</f>
        <v>0</v>
      </c>
    </row>
    <row r="10" spans="1:5" x14ac:dyDescent="0.2">
      <c r="A10" s="163">
        <v>1.4</v>
      </c>
      <c r="B10" s="26" t="s">
        <v>68</v>
      </c>
      <c r="C10" s="8"/>
      <c r="D10" s="19"/>
      <c r="E10" s="5"/>
    </row>
    <row r="11" spans="1:5" x14ac:dyDescent="0.2">
      <c r="A11" s="163"/>
      <c r="B11" s="20" t="s">
        <v>5</v>
      </c>
      <c r="C11" s="8"/>
      <c r="D11" s="21"/>
      <c r="E11" s="5"/>
    </row>
    <row r="12" spans="1:5" x14ac:dyDescent="0.2">
      <c r="A12" s="163"/>
      <c r="B12" s="21" t="s">
        <v>6</v>
      </c>
      <c r="C12" s="8">
        <v>0</v>
      </c>
      <c r="D12" s="22">
        <v>0.05</v>
      </c>
      <c r="E12" s="5">
        <f>C12-(C12*D12)</f>
        <v>0</v>
      </c>
    </row>
    <row r="13" spans="1:5" x14ac:dyDescent="0.2">
      <c r="A13" s="163"/>
      <c r="B13" s="21" t="s">
        <v>7</v>
      </c>
      <c r="C13" s="8">
        <v>0</v>
      </c>
      <c r="D13" s="22">
        <v>7.4999999999999997E-2</v>
      </c>
      <c r="E13" s="5">
        <f>C13-(C13*D13)</f>
        <v>0</v>
      </c>
    </row>
    <row r="14" spans="1:5" x14ac:dyDescent="0.2">
      <c r="A14" s="163"/>
      <c r="B14" s="21" t="s">
        <v>8</v>
      </c>
      <c r="C14" s="8">
        <v>0</v>
      </c>
      <c r="D14" s="22">
        <v>0.1</v>
      </c>
      <c r="E14" s="5">
        <f>C14-(C14*D14)</f>
        <v>0</v>
      </c>
    </row>
    <row r="15" spans="1:5" x14ac:dyDescent="0.2">
      <c r="A15" s="163"/>
      <c r="B15" s="20" t="s">
        <v>9</v>
      </c>
      <c r="C15" s="8"/>
      <c r="D15" s="22"/>
      <c r="E15" s="5"/>
    </row>
    <row r="16" spans="1:5" x14ac:dyDescent="0.2">
      <c r="A16" s="163"/>
      <c r="B16" s="21" t="s">
        <v>10</v>
      </c>
      <c r="C16" s="8">
        <v>0</v>
      </c>
      <c r="D16" s="22">
        <v>0.1</v>
      </c>
      <c r="E16" s="5">
        <f>C16-(C16*D16)</f>
        <v>0</v>
      </c>
    </row>
    <row r="17" spans="1:8" x14ac:dyDescent="0.2">
      <c r="A17" s="163"/>
      <c r="B17" s="21" t="s">
        <v>11</v>
      </c>
      <c r="C17" s="8">
        <v>0</v>
      </c>
      <c r="D17" s="22">
        <v>0.125</v>
      </c>
      <c r="E17" s="5">
        <f>C17-(C17*D17)</f>
        <v>0</v>
      </c>
    </row>
    <row r="18" spans="1:8" x14ac:dyDescent="0.2">
      <c r="A18" s="163"/>
      <c r="B18" s="21" t="s">
        <v>12</v>
      </c>
      <c r="C18" s="130">
        <v>0</v>
      </c>
      <c r="D18" s="22">
        <v>0.15</v>
      </c>
      <c r="E18" s="5">
        <f>C18-(C18*D18)</f>
        <v>0</v>
      </c>
    </row>
    <row r="19" spans="1:8" x14ac:dyDescent="0.2">
      <c r="A19" s="159">
        <v>1.5</v>
      </c>
      <c r="B19" s="26" t="s">
        <v>69</v>
      </c>
      <c r="C19" s="5"/>
      <c r="D19" s="23"/>
      <c r="E19" s="5"/>
    </row>
    <row r="20" spans="1:8" ht="24" x14ac:dyDescent="0.2">
      <c r="A20" s="160"/>
      <c r="B20" s="23" t="s">
        <v>13</v>
      </c>
      <c r="C20" s="67">
        <v>8505369.7142857146</v>
      </c>
      <c r="D20" s="66">
        <f>C20*0.15+1</f>
        <v>1275806.4571428571</v>
      </c>
      <c r="E20" s="67">
        <f>C20-D20+1</f>
        <v>7229564.2571428576</v>
      </c>
      <c r="F20" s="73">
        <f>C20-E20</f>
        <v>1275805.4571428569</v>
      </c>
      <c r="G20" s="73"/>
    </row>
    <row r="21" spans="1:8" x14ac:dyDescent="0.2">
      <c r="A21" s="160"/>
      <c r="B21" s="21" t="s">
        <v>195</v>
      </c>
      <c r="C21" s="5">
        <f>843975*18.08</f>
        <v>15259067.999999998</v>
      </c>
      <c r="D21" s="22">
        <v>1</v>
      </c>
      <c r="E21" s="5">
        <f>C21-(C21*D21)</f>
        <v>0</v>
      </c>
      <c r="F21" s="3">
        <f>843975*18.08</f>
        <v>15259067.999999998</v>
      </c>
    </row>
    <row r="22" spans="1:8" ht="36" x14ac:dyDescent="0.2">
      <c r="A22" s="160"/>
      <c r="B22" s="131" t="s">
        <v>158</v>
      </c>
      <c r="C22" s="5"/>
      <c r="D22" s="132"/>
      <c r="E22" s="5"/>
      <c r="F22" s="73"/>
    </row>
    <row r="23" spans="1:8" ht="72" x14ac:dyDescent="0.2">
      <c r="A23" s="161"/>
      <c r="B23" s="131" t="s">
        <v>159</v>
      </c>
      <c r="C23" s="5"/>
      <c r="D23" s="22"/>
      <c r="E23" s="5"/>
    </row>
    <row r="24" spans="1:8" x14ac:dyDescent="0.2">
      <c r="A24" s="125">
        <v>1.6</v>
      </c>
      <c r="B24" s="6" t="s">
        <v>14</v>
      </c>
      <c r="C24" s="5">
        <v>0</v>
      </c>
      <c r="D24" s="22">
        <v>1</v>
      </c>
      <c r="E24" s="5">
        <f>C24-(C24*D24)</f>
        <v>0</v>
      </c>
    </row>
    <row r="25" spans="1:8" x14ac:dyDescent="0.2">
      <c r="A25" s="159">
        <v>1.7</v>
      </c>
      <c r="B25" s="26" t="s">
        <v>15</v>
      </c>
      <c r="C25" s="5"/>
      <c r="D25" s="40"/>
      <c r="E25" s="5"/>
    </row>
    <row r="26" spans="1:8" ht="24" x14ac:dyDescent="0.2">
      <c r="A26" s="160"/>
      <c r="B26" s="23" t="s">
        <v>99</v>
      </c>
      <c r="C26" s="5">
        <v>0</v>
      </c>
      <c r="D26" s="8">
        <v>0</v>
      </c>
      <c r="E26" s="5">
        <f>C26-D26</f>
        <v>0</v>
      </c>
      <c r="F26" s="75"/>
      <c r="G26" s="73"/>
    </row>
    <row r="27" spans="1:8" x14ac:dyDescent="0.2">
      <c r="A27" s="161"/>
      <c r="B27" s="21" t="s">
        <v>16</v>
      </c>
      <c r="C27" s="5">
        <v>0</v>
      </c>
      <c r="D27" s="22">
        <v>1</v>
      </c>
      <c r="E27" s="5">
        <f>C27-(C27*D27)</f>
        <v>0</v>
      </c>
    </row>
    <row r="28" spans="1:8" ht="24" x14ac:dyDescent="0.2">
      <c r="A28" s="125">
        <v>1.8</v>
      </c>
      <c r="B28" s="10" t="s">
        <v>100</v>
      </c>
      <c r="C28" s="8">
        <v>1600000</v>
      </c>
      <c r="D28" s="22">
        <v>1</v>
      </c>
      <c r="E28" s="5">
        <f>C28-(C28*D28)</f>
        <v>0</v>
      </c>
      <c r="F28" s="9"/>
      <c r="G28" s="9"/>
      <c r="H28" s="9"/>
    </row>
    <row r="29" spans="1:8" x14ac:dyDescent="0.2">
      <c r="A29" s="125">
        <v>1.9</v>
      </c>
      <c r="B29" s="6" t="s">
        <v>101</v>
      </c>
      <c r="C29" s="8">
        <v>2000000</v>
      </c>
      <c r="D29" s="39">
        <v>0</v>
      </c>
      <c r="E29" s="5">
        <f>C29</f>
        <v>2000000</v>
      </c>
    </row>
    <row r="30" spans="1:8" x14ac:dyDescent="0.2">
      <c r="A30" s="24">
        <v>1.1000000000000001</v>
      </c>
      <c r="B30" s="10" t="s">
        <v>102</v>
      </c>
      <c r="C30" s="8">
        <v>0</v>
      </c>
      <c r="D30" s="39">
        <v>0</v>
      </c>
      <c r="E30" s="5">
        <f>C30</f>
        <v>0</v>
      </c>
    </row>
    <row r="31" spans="1:8" x14ac:dyDescent="0.2">
      <c r="A31" s="125">
        <v>1.1100000000000001</v>
      </c>
      <c r="B31" s="6" t="s">
        <v>17</v>
      </c>
      <c r="C31" s="8">
        <v>0</v>
      </c>
      <c r="D31" s="22">
        <v>1</v>
      </c>
      <c r="E31" s="5">
        <f>C31-(C31*D31)</f>
        <v>0</v>
      </c>
    </row>
    <row r="32" spans="1:8" ht="24" x14ac:dyDescent="0.2">
      <c r="A32" s="159">
        <v>1.1200000000000001</v>
      </c>
      <c r="B32" s="10" t="s">
        <v>75</v>
      </c>
      <c r="C32" s="5">
        <v>0</v>
      </c>
      <c r="D32" s="39">
        <v>0</v>
      </c>
      <c r="E32" s="5">
        <f>C32</f>
        <v>0</v>
      </c>
    </row>
    <row r="33" spans="1:5" x14ac:dyDescent="0.2">
      <c r="A33" s="161"/>
      <c r="B33" s="23" t="s">
        <v>18</v>
      </c>
      <c r="C33" s="5">
        <v>0</v>
      </c>
      <c r="D33" s="22">
        <v>1</v>
      </c>
      <c r="E33" s="5">
        <f>C33-(C33*D33)</f>
        <v>0</v>
      </c>
    </row>
    <row r="34" spans="1:5" x14ac:dyDescent="0.2">
      <c r="A34" s="125">
        <v>1.1299999999999999</v>
      </c>
      <c r="B34" s="10" t="s">
        <v>103</v>
      </c>
      <c r="C34" s="8">
        <v>0</v>
      </c>
      <c r="D34" s="39">
        <v>0</v>
      </c>
      <c r="E34" s="5">
        <f>C34</f>
        <v>0</v>
      </c>
    </row>
    <row r="35" spans="1:5" ht="36" x14ac:dyDescent="0.2">
      <c r="A35" s="123">
        <v>1.1399999999999999</v>
      </c>
      <c r="B35" s="10" t="s">
        <v>104</v>
      </c>
      <c r="C35" s="8">
        <v>0</v>
      </c>
      <c r="D35" s="39">
        <v>0</v>
      </c>
      <c r="E35" s="5">
        <f>C35</f>
        <v>0</v>
      </c>
    </row>
    <row r="36" spans="1:5" ht="15" customHeight="1" x14ac:dyDescent="0.2">
      <c r="A36" s="159">
        <v>1.1499999999999999</v>
      </c>
      <c r="B36" s="133" t="s">
        <v>160</v>
      </c>
      <c r="C36" s="66"/>
      <c r="D36" s="22"/>
      <c r="E36" s="5"/>
    </row>
    <row r="37" spans="1:5" x14ac:dyDescent="0.2">
      <c r="A37" s="161"/>
      <c r="B37" s="10" t="s">
        <v>161</v>
      </c>
      <c r="C37" s="66">
        <v>1600000</v>
      </c>
      <c r="D37" s="22">
        <v>1</v>
      </c>
      <c r="E37" s="5">
        <f>C37-(C37*D37)</f>
        <v>0</v>
      </c>
    </row>
    <row r="38" spans="1:5" x14ac:dyDescent="0.2">
      <c r="A38" s="159">
        <v>1.1599999999999999</v>
      </c>
      <c r="B38" s="31" t="s">
        <v>20</v>
      </c>
      <c r="C38" s="8"/>
      <c r="D38" s="21"/>
      <c r="E38" s="18"/>
    </row>
    <row r="39" spans="1:5" ht="24" x14ac:dyDescent="0.2">
      <c r="A39" s="160"/>
      <c r="B39" s="155" t="s">
        <v>162</v>
      </c>
      <c r="C39" s="156">
        <v>7242891</v>
      </c>
      <c r="D39" s="157">
        <v>0</v>
      </c>
      <c r="E39" s="158">
        <f>C39</f>
        <v>7242891</v>
      </c>
    </row>
    <row r="40" spans="1:5" x14ac:dyDescent="0.2">
      <c r="A40" s="161"/>
      <c r="B40" s="131" t="s">
        <v>163</v>
      </c>
      <c r="C40" s="8"/>
      <c r="D40" s="27">
        <v>0</v>
      </c>
      <c r="E40" s="18">
        <f>+C40</f>
        <v>0</v>
      </c>
    </row>
    <row r="41" spans="1:5" x14ac:dyDescent="0.2">
      <c r="A41" s="159">
        <v>1.17</v>
      </c>
      <c r="B41" s="26" t="s">
        <v>22</v>
      </c>
      <c r="C41" s="130"/>
      <c r="D41" s="8"/>
      <c r="E41" s="18"/>
    </row>
    <row r="42" spans="1:5" ht="48" x14ac:dyDescent="0.2">
      <c r="A42" s="160"/>
      <c r="B42" s="23" t="s">
        <v>164</v>
      </c>
      <c r="C42" s="130">
        <v>0</v>
      </c>
      <c r="D42" s="8">
        <v>0</v>
      </c>
      <c r="E42" s="18">
        <f>MIN(C42,D42)</f>
        <v>0</v>
      </c>
    </row>
    <row r="43" spans="1:5" ht="24" x14ac:dyDescent="0.2">
      <c r="A43" s="160"/>
      <c r="B43" s="23" t="s">
        <v>105</v>
      </c>
      <c r="C43" s="130">
        <v>0</v>
      </c>
      <c r="D43" s="22">
        <v>0.05</v>
      </c>
      <c r="E43" s="18">
        <f>C43-(C43*D43)</f>
        <v>0</v>
      </c>
    </row>
    <row r="44" spans="1:5" ht="36" x14ac:dyDescent="0.2">
      <c r="A44" s="160"/>
      <c r="B44" s="23" t="s">
        <v>165</v>
      </c>
      <c r="C44" s="130">
        <v>0</v>
      </c>
      <c r="D44" s="8">
        <v>0</v>
      </c>
      <c r="E44" s="18">
        <f>MIN(D44,C44)</f>
        <v>0</v>
      </c>
    </row>
    <row r="45" spans="1:5" ht="24" x14ac:dyDescent="0.2">
      <c r="A45" s="160"/>
      <c r="B45" s="23" t="s">
        <v>106</v>
      </c>
      <c r="C45" s="12">
        <v>24280</v>
      </c>
      <c r="D45" s="8">
        <v>0</v>
      </c>
      <c r="E45" s="18">
        <f>C45</f>
        <v>24280</v>
      </c>
    </row>
    <row r="46" spans="1:5" ht="60" x14ac:dyDescent="0.2">
      <c r="A46" s="160"/>
      <c r="B46" s="23" t="s">
        <v>107</v>
      </c>
      <c r="C46" s="12">
        <v>4654</v>
      </c>
      <c r="D46" s="8">
        <v>0</v>
      </c>
      <c r="E46" s="18">
        <f>C46</f>
        <v>4654</v>
      </c>
    </row>
    <row r="47" spans="1:5" x14ac:dyDescent="0.2">
      <c r="A47" s="161"/>
      <c r="B47" s="63" t="s">
        <v>23</v>
      </c>
      <c r="C47" s="12">
        <v>0</v>
      </c>
      <c r="D47" s="22">
        <v>1</v>
      </c>
      <c r="E47" s="5">
        <f>C47-(C47*D47)</f>
        <v>0</v>
      </c>
    </row>
    <row r="48" spans="1:5" x14ac:dyDescent="0.2">
      <c r="A48" s="159">
        <v>1.18</v>
      </c>
      <c r="B48" s="26" t="s">
        <v>24</v>
      </c>
      <c r="C48" s="8"/>
      <c r="D48" s="11"/>
      <c r="E48" s="18"/>
    </row>
    <row r="49" spans="1:6" x14ac:dyDescent="0.2">
      <c r="A49" s="160"/>
      <c r="B49" s="8" t="s">
        <v>166</v>
      </c>
      <c r="C49" s="8">
        <v>28541204</v>
      </c>
      <c r="D49" s="11">
        <v>0</v>
      </c>
      <c r="E49" s="18">
        <f>C49</f>
        <v>28541204</v>
      </c>
    </row>
    <row r="50" spans="1:6" x14ac:dyDescent="0.2">
      <c r="A50" s="160"/>
      <c r="B50" s="8" t="s">
        <v>25</v>
      </c>
      <c r="C50" s="8">
        <v>46839932</v>
      </c>
      <c r="D50" s="11">
        <v>0</v>
      </c>
      <c r="E50" s="18">
        <f t="shared" ref="E50:E51" si="0">C50</f>
        <v>46839932</v>
      </c>
    </row>
    <row r="51" spans="1:6" x14ac:dyDescent="0.2">
      <c r="A51" s="161"/>
      <c r="B51" s="8" t="s">
        <v>26</v>
      </c>
      <c r="C51" s="8">
        <v>70212</v>
      </c>
      <c r="D51" s="11">
        <v>0</v>
      </c>
      <c r="E51" s="18">
        <f t="shared" si="0"/>
        <v>70212</v>
      </c>
    </row>
    <row r="52" spans="1:6" x14ac:dyDescent="0.2">
      <c r="A52" s="125">
        <v>1.19</v>
      </c>
      <c r="B52" s="26" t="s">
        <v>27</v>
      </c>
      <c r="C52" s="25">
        <f>SUM(C7:C51)</f>
        <v>114971113.71428572</v>
      </c>
      <c r="D52" s="25"/>
      <c r="E52" s="25">
        <f>SUM(E7:E51)</f>
        <v>91952737.257142857</v>
      </c>
      <c r="F52" s="73">
        <f>C52-113695308</f>
        <v>1275805.7142857164</v>
      </c>
    </row>
    <row r="53" spans="1:6" x14ac:dyDescent="0.2">
      <c r="A53" s="162" t="s">
        <v>28</v>
      </c>
      <c r="B53" s="162"/>
      <c r="C53" s="162"/>
      <c r="D53" s="162"/>
      <c r="E53" s="162"/>
    </row>
    <row r="54" spans="1:6" x14ac:dyDescent="0.2">
      <c r="A54" s="159">
        <v>2.1</v>
      </c>
      <c r="B54" s="26" t="s">
        <v>29</v>
      </c>
      <c r="C54" s="8"/>
      <c r="D54" s="125"/>
      <c r="E54" s="5"/>
    </row>
    <row r="55" spans="1:6" x14ac:dyDescent="0.2">
      <c r="A55" s="160"/>
      <c r="B55" s="27" t="s">
        <v>30</v>
      </c>
      <c r="C55" s="8">
        <v>0</v>
      </c>
      <c r="D55" s="41">
        <v>0</v>
      </c>
      <c r="E55" s="18">
        <f t="shared" ref="E55:E57" si="1">C55</f>
        <v>0</v>
      </c>
    </row>
    <row r="56" spans="1:6" x14ac:dyDescent="0.2">
      <c r="A56" s="160"/>
      <c r="B56" s="27" t="s">
        <v>31</v>
      </c>
      <c r="C56" s="8">
        <v>0</v>
      </c>
      <c r="D56" s="41">
        <v>0</v>
      </c>
      <c r="E56" s="18">
        <f t="shared" si="1"/>
        <v>0</v>
      </c>
    </row>
    <row r="57" spans="1:6" x14ac:dyDescent="0.2">
      <c r="A57" s="161"/>
      <c r="B57" s="27" t="s">
        <v>32</v>
      </c>
      <c r="C57" s="69">
        <v>53132653</v>
      </c>
      <c r="D57" s="41">
        <v>0</v>
      </c>
      <c r="E57" s="18">
        <f t="shared" si="1"/>
        <v>53132653</v>
      </c>
    </row>
    <row r="58" spans="1:6" x14ac:dyDescent="0.2">
      <c r="A58" s="159">
        <v>2.2000000000000002</v>
      </c>
      <c r="B58" s="26" t="s">
        <v>33</v>
      </c>
      <c r="C58" s="8"/>
      <c r="D58" s="41"/>
      <c r="E58" s="5"/>
    </row>
    <row r="59" spans="1:6" x14ac:dyDescent="0.2">
      <c r="A59" s="160"/>
      <c r="B59" s="27" t="s">
        <v>34</v>
      </c>
      <c r="C59" s="8">
        <v>45440</v>
      </c>
      <c r="D59" s="41">
        <v>0</v>
      </c>
      <c r="E59" s="18">
        <f t="shared" ref="E59:E67" si="2">C59</f>
        <v>45440</v>
      </c>
    </row>
    <row r="60" spans="1:6" x14ac:dyDescent="0.2">
      <c r="A60" s="160"/>
      <c r="B60" s="27" t="s">
        <v>35</v>
      </c>
      <c r="C60" s="66">
        <v>1710000</v>
      </c>
      <c r="D60" s="41">
        <v>0</v>
      </c>
      <c r="E60" s="18">
        <f t="shared" si="2"/>
        <v>1710000</v>
      </c>
      <c r="F60" s="134"/>
    </row>
    <row r="61" spans="1:6" x14ac:dyDescent="0.2">
      <c r="A61" s="160"/>
      <c r="B61" s="27" t="s">
        <v>36</v>
      </c>
      <c r="C61" s="8">
        <v>0</v>
      </c>
      <c r="D61" s="41">
        <v>0</v>
      </c>
      <c r="E61" s="18">
        <f t="shared" si="2"/>
        <v>0</v>
      </c>
    </row>
    <row r="62" spans="1:6" x14ac:dyDescent="0.2">
      <c r="A62" s="160"/>
      <c r="B62" s="27" t="s">
        <v>37</v>
      </c>
      <c r="C62" s="8">
        <v>0</v>
      </c>
      <c r="D62" s="41">
        <v>0</v>
      </c>
      <c r="E62" s="18">
        <f t="shared" si="2"/>
        <v>0</v>
      </c>
    </row>
    <row r="63" spans="1:6" x14ac:dyDescent="0.2">
      <c r="A63" s="160"/>
      <c r="B63" s="27" t="s">
        <v>38</v>
      </c>
      <c r="C63" s="8">
        <v>0</v>
      </c>
      <c r="D63" s="41">
        <v>0</v>
      </c>
      <c r="E63" s="18">
        <f t="shared" si="2"/>
        <v>0</v>
      </c>
    </row>
    <row r="64" spans="1:6" x14ac:dyDescent="0.2">
      <c r="A64" s="160"/>
      <c r="B64" s="27" t="s">
        <v>39</v>
      </c>
      <c r="C64" s="8">
        <v>0</v>
      </c>
      <c r="D64" s="41">
        <v>0</v>
      </c>
      <c r="E64" s="18">
        <f t="shared" si="2"/>
        <v>0</v>
      </c>
    </row>
    <row r="65" spans="1:6" x14ac:dyDescent="0.2">
      <c r="A65" s="160"/>
      <c r="B65" s="27" t="s">
        <v>40</v>
      </c>
      <c r="C65" s="8">
        <v>0</v>
      </c>
      <c r="D65" s="41">
        <v>0</v>
      </c>
      <c r="E65" s="18">
        <f t="shared" si="2"/>
        <v>0</v>
      </c>
    </row>
    <row r="66" spans="1:6" x14ac:dyDescent="0.2">
      <c r="A66" s="160"/>
      <c r="B66" s="27" t="s">
        <v>41</v>
      </c>
      <c r="C66" s="66">
        <v>0</v>
      </c>
      <c r="D66" s="41">
        <v>0</v>
      </c>
      <c r="E66" s="18">
        <f t="shared" si="2"/>
        <v>0</v>
      </c>
    </row>
    <row r="67" spans="1:6" x14ac:dyDescent="0.2">
      <c r="A67" s="161"/>
      <c r="B67" s="27" t="s">
        <v>42</v>
      </c>
      <c r="C67" s="27">
        <v>0</v>
      </c>
      <c r="D67" s="41">
        <v>0</v>
      </c>
      <c r="E67" s="18">
        <f t="shared" si="2"/>
        <v>0</v>
      </c>
    </row>
    <row r="68" spans="1:6" x14ac:dyDescent="0.2">
      <c r="A68" s="159">
        <v>2.2999999999999998</v>
      </c>
      <c r="B68" s="26" t="s">
        <v>43</v>
      </c>
      <c r="C68" s="8"/>
      <c r="D68" s="41"/>
      <c r="E68" s="5"/>
    </row>
    <row r="69" spans="1:6" x14ac:dyDescent="0.2">
      <c r="A69" s="160"/>
      <c r="B69" s="27" t="s">
        <v>44</v>
      </c>
      <c r="C69" s="27">
        <v>0</v>
      </c>
      <c r="D69" s="41">
        <v>0</v>
      </c>
      <c r="E69" s="18">
        <f t="shared" ref="E69" si="3">C69</f>
        <v>0</v>
      </c>
    </row>
    <row r="70" spans="1:6" ht="24" x14ac:dyDescent="0.2">
      <c r="A70" s="160"/>
      <c r="B70" s="69" t="s">
        <v>167</v>
      </c>
      <c r="C70" s="27"/>
      <c r="D70" s="41"/>
      <c r="E70" s="18"/>
    </row>
    <row r="71" spans="1:6" x14ac:dyDescent="0.2">
      <c r="A71" s="160"/>
      <c r="B71" s="69" t="s">
        <v>168</v>
      </c>
      <c r="C71" s="27">
        <v>13261699</v>
      </c>
      <c r="D71" s="22">
        <v>1</v>
      </c>
      <c r="E71" s="18"/>
    </row>
    <row r="72" spans="1:6" x14ac:dyDescent="0.2">
      <c r="A72" s="160"/>
      <c r="B72" s="135" t="s">
        <v>45</v>
      </c>
      <c r="C72" s="136">
        <v>0</v>
      </c>
      <c r="D72" s="41">
        <v>0</v>
      </c>
      <c r="E72" s="18">
        <f t="shared" ref="E72" si="4">C72</f>
        <v>0</v>
      </c>
    </row>
    <row r="73" spans="1:6" ht="24" x14ac:dyDescent="0.2">
      <c r="A73" s="160"/>
      <c r="B73" s="137" t="s">
        <v>169</v>
      </c>
      <c r="C73" s="167">
        <v>0</v>
      </c>
      <c r="D73" s="167">
        <f>+C73</f>
        <v>0</v>
      </c>
      <c r="E73" s="167">
        <f>C73-D73</f>
        <v>0</v>
      </c>
    </row>
    <row r="74" spans="1:6" x14ac:dyDescent="0.2">
      <c r="A74" s="160"/>
      <c r="B74" s="138" t="s">
        <v>170</v>
      </c>
      <c r="C74" s="168"/>
      <c r="D74" s="168"/>
      <c r="E74" s="168"/>
    </row>
    <row r="75" spans="1:6" x14ac:dyDescent="0.2">
      <c r="A75" s="160"/>
      <c r="B75" s="138" t="s">
        <v>171</v>
      </c>
      <c r="C75" s="168"/>
      <c r="D75" s="168"/>
      <c r="E75" s="168"/>
    </row>
    <row r="76" spans="1:6" x14ac:dyDescent="0.2">
      <c r="A76" s="160"/>
      <c r="B76" s="138" t="s">
        <v>172</v>
      </c>
      <c r="C76" s="168"/>
      <c r="D76" s="168"/>
      <c r="E76" s="168"/>
    </row>
    <row r="77" spans="1:6" ht="24" x14ac:dyDescent="0.2">
      <c r="A77" s="160"/>
      <c r="B77" s="138" t="s">
        <v>173</v>
      </c>
      <c r="C77" s="168"/>
      <c r="D77" s="168"/>
      <c r="E77" s="168"/>
    </row>
    <row r="78" spans="1:6" x14ac:dyDescent="0.2">
      <c r="A78" s="160"/>
      <c r="B78" s="139" t="s">
        <v>174</v>
      </c>
      <c r="C78" s="169"/>
      <c r="D78" s="169"/>
      <c r="E78" s="169"/>
    </row>
    <row r="79" spans="1:6" x14ac:dyDescent="0.2">
      <c r="A79" s="161"/>
      <c r="B79" s="140" t="s">
        <v>175</v>
      </c>
      <c r="C79" s="140"/>
      <c r="D79" s="41">
        <v>0</v>
      </c>
      <c r="E79" s="18">
        <f t="shared" ref="E79" si="5">C79</f>
        <v>0</v>
      </c>
      <c r="F79" s="73"/>
    </row>
    <row r="80" spans="1:6" x14ac:dyDescent="0.2">
      <c r="A80" s="159">
        <v>2.4</v>
      </c>
      <c r="B80" s="141" t="s">
        <v>47</v>
      </c>
      <c r="C80" s="136">
        <v>0</v>
      </c>
      <c r="D80" s="42">
        <v>0</v>
      </c>
      <c r="E80" s="5">
        <v>0</v>
      </c>
    </row>
    <row r="81" spans="1:5" ht="36" x14ac:dyDescent="0.2">
      <c r="A81" s="170"/>
      <c r="B81" s="142" t="s">
        <v>176</v>
      </c>
      <c r="C81" s="171">
        <v>0</v>
      </c>
      <c r="D81" s="171">
        <v>0</v>
      </c>
      <c r="E81" s="171">
        <v>0</v>
      </c>
    </row>
    <row r="82" spans="1:5" ht="24" x14ac:dyDescent="0.2">
      <c r="A82" s="170"/>
      <c r="B82" s="143" t="s">
        <v>177</v>
      </c>
      <c r="C82" s="172"/>
      <c r="D82" s="172"/>
      <c r="E82" s="172"/>
    </row>
    <row r="83" spans="1:5" x14ac:dyDescent="0.2">
      <c r="A83" s="170"/>
      <c r="B83" s="144" t="s">
        <v>178</v>
      </c>
      <c r="C83" s="172"/>
      <c r="D83" s="172"/>
      <c r="E83" s="172"/>
    </row>
    <row r="84" spans="1:5" ht="24" x14ac:dyDescent="0.2">
      <c r="A84" s="170"/>
      <c r="B84" s="145" t="s">
        <v>179</v>
      </c>
      <c r="C84" s="173"/>
      <c r="D84" s="173"/>
      <c r="E84" s="173"/>
    </row>
    <row r="85" spans="1:5" x14ac:dyDescent="0.2">
      <c r="A85" s="161"/>
      <c r="B85" s="146" t="s">
        <v>180</v>
      </c>
      <c r="C85" s="147">
        <v>0</v>
      </c>
      <c r="D85" s="148">
        <v>0</v>
      </c>
      <c r="E85" s="5">
        <v>0</v>
      </c>
    </row>
    <row r="86" spans="1:5" x14ac:dyDescent="0.2">
      <c r="A86" s="14">
        <v>2.5</v>
      </c>
      <c r="B86" s="26" t="s">
        <v>181</v>
      </c>
      <c r="C86" s="28">
        <f>SUM(C54:C85)</f>
        <v>68149792</v>
      </c>
      <c r="D86" s="29"/>
      <c r="E86" s="28">
        <f>SUM(E54:E85)</f>
        <v>54888093</v>
      </c>
    </row>
    <row r="87" spans="1:5" x14ac:dyDescent="0.2">
      <c r="A87" s="162" t="s">
        <v>82</v>
      </c>
      <c r="B87" s="162"/>
      <c r="C87" s="162"/>
      <c r="D87" s="162"/>
      <c r="E87" s="162"/>
    </row>
    <row r="88" spans="1:5" x14ac:dyDescent="0.2">
      <c r="A88" s="174">
        <v>3.1</v>
      </c>
      <c r="B88" s="164" t="s">
        <v>83</v>
      </c>
      <c r="C88" s="165"/>
      <c r="D88" s="165"/>
      <c r="E88" s="166"/>
    </row>
    <row r="89" spans="1:5" ht="24" x14ac:dyDescent="0.2">
      <c r="A89" s="175"/>
      <c r="B89" s="23" t="s">
        <v>182</v>
      </c>
      <c r="C89" s="11">
        <v>0</v>
      </c>
      <c r="D89" s="27">
        <v>0</v>
      </c>
      <c r="E89" s="5">
        <f>D89</f>
        <v>0</v>
      </c>
    </row>
    <row r="90" spans="1:5" x14ac:dyDescent="0.2">
      <c r="A90" s="159">
        <v>3.2</v>
      </c>
      <c r="B90" s="176" t="s">
        <v>183</v>
      </c>
      <c r="C90" s="177"/>
      <c r="D90" s="177"/>
      <c r="E90" s="178"/>
    </row>
    <row r="91" spans="1:5" ht="60" x14ac:dyDescent="0.2">
      <c r="A91" s="160"/>
      <c r="B91" s="23" t="s">
        <v>87</v>
      </c>
      <c r="C91" s="130">
        <v>0</v>
      </c>
      <c r="D91" s="8">
        <v>0</v>
      </c>
      <c r="E91" s="18">
        <v>0</v>
      </c>
    </row>
    <row r="92" spans="1:5" x14ac:dyDescent="0.2">
      <c r="A92" s="159">
        <v>3.3</v>
      </c>
      <c r="B92" s="164" t="s">
        <v>49</v>
      </c>
      <c r="C92" s="165"/>
      <c r="D92" s="165"/>
      <c r="E92" s="166"/>
    </row>
    <row r="93" spans="1:5" ht="84" x14ac:dyDescent="0.2">
      <c r="A93" s="160"/>
      <c r="B93" s="30" t="s">
        <v>184</v>
      </c>
      <c r="C93" s="130">
        <v>0</v>
      </c>
      <c r="D93" s="8">
        <v>0</v>
      </c>
      <c r="E93" s="5">
        <v>0</v>
      </c>
    </row>
    <row r="94" spans="1:5" x14ac:dyDescent="0.2">
      <c r="A94" s="161"/>
      <c r="B94" s="30" t="s">
        <v>71</v>
      </c>
      <c r="C94" s="130">
        <v>0</v>
      </c>
      <c r="D94" s="28">
        <v>0</v>
      </c>
      <c r="E94" s="5">
        <v>0</v>
      </c>
    </row>
    <row r="95" spans="1:5" x14ac:dyDescent="0.2">
      <c r="A95" s="159">
        <v>3.4</v>
      </c>
      <c r="B95" s="164" t="s">
        <v>50</v>
      </c>
      <c r="C95" s="165"/>
      <c r="D95" s="165"/>
      <c r="E95" s="166"/>
    </row>
    <row r="96" spans="1:5" ht="24" x14ac:dyDescent="0.2">
      <c r="A96" s="161"/>
      <c r="B96" s="23" t="s">
        <v>51</v>
      </c>
      <c r="C96" s="130">
        <v>0</v>
      </c>
      <c r="D96" s="27">
        <v>0</v>
      </c>
      <c r="E96" s="5">
        <v>0</v>
      </c>
    </row>
    <row r="97" spans="1:5" x14ac:dyDescent="0.2">
      <c r="A97" s="159">
        <v>3.5</v>
      </c>
      <c r="B97" s="164" t="s">
        <v>52</v>
      </c>
      <c r="C97" s="165"/>
      <c r="D97" s="165"/>
      <c r="E97" s="166"/>
    </row>
    <row r="98" spans="1:5" ht="24" x14ac:dyDescent="0.2">
      <c r="A98" s="161"/>
      <c r="B98" s="23" t="s">
        <v>185</v>
      </c>
      <c r="C98" s="130">
        <v>0</v>
      </c>
      <c r="D98" s="27">
        <v>0</v>
      </c>
      <c r="E98" s="5">
        <v>0</v>
      </c>
    </row>
    <row r="99" spans="1:5" x14ac:dyDescent="0.2">
      <c r="A99" s="125">
        <v>3.6</v>
      </c>
      <c r="B99" s="10" t="s">
        <v>53</v>
      </c>
      <c r="C99" s="8">
        <v>0</v>
      </c>
      <c r="D99" s="27">
        <v>0</v>
      </c>
      <c r="E99" s="18">
        <f>C99</f>
        <v>0</v>
      </c>
    </row>
    <row r="100" spans="1:5" x14ac:dyDescent="0.2">
      <c r="A100" s="159">
        <v>3.7</v>
      </c>
      <c r="B100" s="176" t="s">
        <v>54</v>
      </c>
      <c r="C100" s="177"/>
      <c r="D100" s="177"/>
      <c r="E100" s="178"/>
    </row>
    <row r="101" spans="1:5" ht="60" x14ac:dyDescent="0.2">
      <c r="A101" s="161"/>
      <c r="B101" s="23" t="s">
        <v>186</v>
      </c>
      <c r="C101" s="130">
        <v>0</v>
      </c>
      <c r="D101" s="27">
        <v>0</v>
      </c>
      <c r="E101" s="5">
        <v>0</v>
      </c>
    </row>
    <row r="102" spans="1:5" x14ac:dyDescent="0.2">
      <c r="A102" s="159">
        <v>3.8</v>
      </c>
      <c r="B102" s="176" t="s">
        <v>55</v>
      </c>
      <c r="C102" s="177"/>
      <c r="D102" s="177"/>
      <c r="E102" s="178"/>
    </row>
    <row r="103" spans="1:5" ht="36" x14ac:dyDescent="0.2">
      <c r="A103" s="161"/>
      <c r="B103" s="23" t="s">
        <v>187</v>
      </c>
      <c r="C103" s="130">
        <v>0</v>
      </c>
      <c r="D103" s="27">
        <f>'[1]1.5 &amp; 3.8'!J21</f>
        <v>0</v>
      </c>
      <c r="E103" s="5">
        <f>D103</f>
        <v>0</v>
      </c>
    </row>
    <row r="104" spans="1:5" x14ac:dyDescent="0.2">
      <c r="A104" s="159">
        <v>3.9</v>
      </c>
      <c r="B104" s="176" t="s">
        <v>56</v>
      </c>
      <c r="C104" s="177"/>
      <c r="D104" s="177"/>
      <c r="E104" s="178"/>
    </row>
    <row r="105" spans="1:5" ht="36" x14ac:dyDescent="0.2">
      <c r="A105" s="160"/>
      <c r="B105" s="23" t="s">
        <v>188</v>
      </c>
      <c r="C105" s="130">
        <v>0</v>
      </c>
      <c r="D105" s="8">
        <v>0</v>
      </c>
      <c r="E105" s="5">
        <v>0</v>
      </c>
    </row>
    <row r="106" spans="1:5" ht="24" x14ac:dyDescent="0.2">
      <c r="A106" s="161"/>
      <c r="B106" s="23" t="s">
        <v>57</v>
      </c>
      <c r="C106" s="130">
        <v>0</v>
      </c>
      <c r="D106" s="27">
        <v>0</v>
      </c>
      <c r="E106" s="5">
        <v>0</v>
      </c>
    </row>
    <row r="107" spans="1:5" x14ac:dyDescent="0.2">
      <c r="A107" s="180">
        <v>3.1</v>
      </c>
      <c r="B107" s="183" t="s">
        <v>189</v>
      </c>
      <c r="C107" s="184"/>
      <c r="D107" s="184"/>
      <c r="E107" s="185"/>
    </row>
    <row r="108" spans="1:5" ht="36" x14ac:dyDescent="0.2">
      <c r="A108" s="181"/>
      <c r="B108" s="23" t="s">
        <v>58</v>
      </c>
      <c r="C108" s="12">
        <v>0</v>
      </c>
      <c r="D108" s="8">
        <v>0</v>
      </c>
      <c r="E108" s="5">
        <v>0</v>
      </c>
    </row>
    <row r="109" spans="1:5" ht="36" x14ac:dyDescent="0.2">
      <c r="A109" s="182"/>
      <c r="B109" s="23" t="s">
        <v>190</v>
      </c>
      <c r="C109" s="12">
        <v>0</v>
      </c>
      <c r="D109" s="27">
        <v>0</v>
      </c>
      <c r="E109" s="5">
        <v>0</v>
      </c>
    </row>
    <row r="110" spans="1:5" ht="12.75" thickBot="1" x14ac:dyDescent="0.25">
      <c r="A110" s="149">
        <v>3.11</v>
      </c>
      <c r="B110" s="150" t="s">
        <v>191</v>
      </c>
      <c r="C110" s="151">
        <f>SUM(C88:C109)</f>
        <v>0</v>
      </c>
      <c r="D110" s="151">
        <f>SUM(D88:D109)</f>
        <v>0</v>
      </c>
      <c r="E110" s="151">
        <f>SUM(E88:E109)</f>
        <v>0</v>
      </c>
    </row>
    <row r="111" spans="1:5" ht="12.75" thickBot="1" x14ac:dyDescent="0.25">
      <c r="A111" s="152">
        <v>3.12</v>
      </c>
      <c r="B111" s="153" t="s">
        <v>67</v>
      </c>
      <c r="C111" s="154">
        <f>C52-C86-C110</f>
        <v>46821321.714285716</v>
      </c>
      <c r="D111" s="154">
        <f>D52-D86-D110</f>
        <v>0</v>
      </c>
      <c r="E111" s="154">
        <f>E52-E86-E110</f>
        <v>37064644.257142857</v>
      </c>
    </row>
    <row r="112" spans="1:5" x14ac:dyDescent="0.2">
      <c r="A112" s="1" t="s">
        <v>59</v>
      </c>
    </row>
    <row r="113" spans="1:3" x14ac:dyDescent="0.2">
      <c r="A113" s="2" t="s">
        <v>60</v>
      </c>
    </row>
    <row r="114" spans="1:3" x14ac:dyDescent="0.2">
      <c r="A114" s="2" t="s">
        <v>61</v>
      </c>
      <c r="C114" s="73"/>
    </row>
    <row r="115" spans="1:3" x14ac:dyDescent="0.2">
      <c r="A115" s="2" t="s">
        <v>62</v>
      </c>
    </row>
    <row r="116" spans="1:3" ht="4.9000000000000004" customHeight="1" x14ac:dyDescent="0.2"/>
    <row r="117" spans="1:3" x14ac:dyDescent="0.2">
      <c r="A117" s="179" t="s">
        <v>118</v>
      </c>
      <c r="B117" s="179"/>
      <c r="C117" s="179"/>
    </row>
  </sheetData>
  <mergeCells count="40">
    <mergeCell ref="A117:C117"/>
    <mergeCell ref="A102:A103"/>
    <mergeCell ref="B102:E102"/>
    <mergeCell ref="A104:A106"/>
    <mergeCell ref="B104:E104"/>
    <mergeCell ref="A107:A109"/>
    <mergeCell ref="B107:E107"/>
    <mergeCell ref="A95:A96"/>
    <mergeCell ref="B95:E95"/>
    <mergeCell ref="A97:A98"/>
    <mergeCell ref="B97:E97"/>
    <mergeCell ref="A100:A101"/>
    <mergeCell ref="B100:E100"/>
    <mergeCell ref="A92:A94"/>
    <mergeCell ref="B92:E92"/>
    <mergeCell ref="A68:A79"/>
    <mergeCell ref="C73:C78"/>
    <mergeCell ref="D73:D78"/>
    <mergeCell ref="E73:E78"/>
    <mergeCell ref="A80:A85"/>
    <mergeCell ref="C81:C84"/>
    <mergeCell ref="D81:D84"/>
    <mergeCell ref="E81:E84"/>
    <mergeCell ref="A87:E87"/>
    <mergeCell ref="A88:A89"/>
    <mergeCell ref="B88:E88"/>
    <mergeCell ref="A90:A91"/>
    <mergeCell ref="B90:E90"/>
    <mergeCell ref="A58:A67"/>
    <mergeCell ref="A6:E6"/>
    <mergeCell ref="A10:A18"/>
    <mergeCell ref="A19:A23"/>
    <mergeCell ref="A25:A27"/>
    <mergeCell ref="A32:A33"/>
    <mergeCell ref="A36:A37"/>
    <mergeCell ref="A38:A40"/>
    <mergeCell ref="A41:A47"/>
    <mergeCell ref="A48:A51"/>
    <mergeCell ref="A53:E53"/>
    <mergeCell ref="A54:A57"/>
  </mergeCells>
  <printOptions horizontalCentered="1"/>
  <pageMargins left="0" right="0" top="0.29527559055118113" bottom="0" header="0" footer="0"/>
  <pageSetup paperSize="9" scale="75" fitToHeight="2" orientation="portrait" r:id="rId1"/>
  <rowBreaks count="1" manualBreakCount="1">
    <brk id="6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tabSelected="1" view="pageBreakPreview" zoomScale="95" zoomScaleSheetLayoutView="95" workbookViewId="0">
      <selection activeCell="B7" sqref="B7:E10"/>
    </sheetView>
  </sheetViews>
  <sheetFormatPr defaultRowHeight="15.75" x14ac:dyDescent="0.25"/>
  <cols>
    <col min="1" max="1" width="3.42578125" style="109" customWidth="1"/>
    <col min="2" max="2" width="5" style="87" customWidth="1"/>
    <col min="3" max="3" width="13.7109375" style="87" customWidth="1"/>
    <col min="4" max="4" width="58.42578125" style="87" customWidth="1"/>
    <col min="5" max="5" width="14.7109375" style="87" customWidth="1"/>
    <col min="6" max="6" width="14.7109375" style="110" customWidth="1"/>
    <col min="7" max="7" width="0.85546875" style="87" customWidth="1"/>
    <col min="8" max="8" width="18.7109375" style="87" customWidth="1"/>
    <col min="9" max="201" width="9.140625" style="87"/>
    <col min="202" max="202" width="5" style="87" customWidth="1"/>
    <col min="203" max="203" width="6.7109375" style="87" customWidth="1"/>
    <col min="204" max="204" width="9.140625" style="87"/>
    <col min="205" max="205" width="13.85546875" style="87" customWidth="1"/>
    <col min="206" max="206" width="5.140625" style="87" customWidth="1"/>
    <col min="207" max="207" width="10.140625" style="87" customWidth="1"/>
    <col min="208" max="208" width="9.140625" style="87"/>
    <col min="209" max="209" width="17" style="87" customWidth="1"/>
    <col min="210" max="210" width="1.85546875" style="87" customWidth="1"/>
    <col min="211" max="211" width="15.7109375" style="87" customWidth="1"/>
    <col min="212" max="213" width="0" style="87" hidden="1" customWidth="1"/>
    <col min="214" max="215" width="11.5703125" style="87" bestFit="1" customWidth="1"/>
    <col min="216" max="457" width="9.140625" style="87"/>
    <col min="458" max="458" width="5" style="87" customWidth="1"/>
    <col min="459" max="459" width="6.7109375" style="87" customWidth="1"/>
    <col min="460" max="460" width="9.140625" style="87"/>
    <col min="461" max="461" width="13.85546875" style="87" customWidth="1"/>
    <col min="462" max="462" width="5.140625" style="87" customWidth="1"/>
    <col min="463" max="463" width="10.140625" style="87" customWidth="1"/>
    <col min="464" max="464" width="9.140625" style="87"/>
    <col min="465" max="465" width="17" style="87" customWidth="1"/>
    <col min="466" max="466" width="1.85546875" style="87" customWidth="1"/>
    <col min="467" max="467" width="15.7109375" style="87" customWidth="1"/>
    <col min="468" max="469" width="0" style="87" hidden="1" customWidth="1"/>
    <col min="470" max="471" width="11.5703125" style="87" bestFit="1" customWidth="1"/>
    <col min="472" max="713" width="9.140625" style="87"/>
    <col min="714" max="714" width="5" style="87" customWidth="1"/>
    <col min="715" max="715" width="6.7109375" style="87" customWidth="1"/>
    <col min="716" max="716" width="9.140625" style="87"/>
    <col min="717" max="717" width="13.85546875" style="87" customWidth="1"/>
    <col min="718" max="718" width="5.140625" style="87" customWidth="1"/>
    <col min="719" max="719" width="10.140625" style="87" customWidth="1"/>
    <col min="720" max="720" width="9.140625" style="87"/>
    <col min="721" max="721" width="17" style="87" customWidth="1"/>
    <col min="722" max="722" width="1.85546875" style="87" customWidth="1"/>
    <col min="723" max="723" width="15.7109375" style="87" customWidth="1"/>
    <col min="724" max="725" width="0" style="87" hidden="1" customWidth="1"/>
    <col min="726" max="727" width="11.5703125" style="87" bestFit="1" customWidth="1"/>
    <col min="728" max="969" width="9.140625" style="87"/>
    <col min="970" max="970" width="5" style="87" customWidth="1"/>
    <col min="971" max="971" width="6.7109375" style="87" customWidth="1"/>
    <col min="972" max="972" width="9.140625" style="87"/>
    <col min="973" max="973" width="13.85546875" style="87" customWidth="1"/>
    <col min="974" max="974" width="5.140625" style="87" customWidth="1"/>
    <col min="975" max="975" width="10.140625" style="87" customWidth="1"/>
    <col min="976" max="976" width="9.140625" style="87"/>
    <col min="977" max="977" width="17" style="87" customWidth="1"/>
    <col min="978" max="978" width="1.85546875" style="87" customWidth="1"/>
    <col min="979" max="979" width="15.7109375" style="87" customWidth="1"/>
    <col min="980" max="981" width="0" style="87" hidden="1" customWidth="1"/>
    <col min="982" max="983" width="11.5703125" style="87" bestFit="1" customWidth="1"/>
    <col min="984" max="1225" width="9.140625" style="87"/>
    <col min="1226" max="1226" width="5" style="87" customWidth="1"/>
    <col min="1227" max="1227" width="6.7109375" style="87" customWidth="1"/>
    <col min="1228" max="1228" width="9.140625" style="87"/>
    <col min="1229" max="1229" width="13.85546875" style="87" customWidth="1"/>
    <col min="1230" max="1230" width="5.140625" style="87" customWidth="1"/>
    <col min="1231" max="1231" width="10.140625" style="87" customWidth="1"/>
    <col min="1232" max="1232" width="9.140625" style="87"/>
    <col min="1233" max="1233" width="17" style="87" customWidth="1"/>
    <col min="1234" max="1234" width="1.85546875" style="87" customWidth="1"/>
    <col min="1235" max="1235" width="15.7109375" style="87" customWidth="1"/>
    <col min="1236" max="1237" width="0" style="87" hidden="1" customWidth="1"/>
    <col min="1238" max="1239" width="11.5703125" style="87" bestFit="1" customWidth="1"/>
    <col min="1240" max="1481" width="9.140625" style="87"/>
    <col min="1482" max="1482" width="5" style="87" customWidth="1"/>
    <col min="1483" max="1483" width="6.7109375" style="87" customWidth="1"/>
    <col min="1484" max="1484" width="9.140625" style="87"/>
    <col min="1485" max="1485" width="13.85546875" style="87" customWidth="1"/>
    <col min="1486" max="1486" width="5.140625" style="87" customWidth="1"/>
    <col min="1487" max="1487" width="10.140625" style="87" customWidth="1"/>
    <col min="1488" max="1488" width="9.140625" style="87"/>
    <col min="1489" max="1489" width="17" style="87" customWidth="1"/>
    <col min="1490" max="1490" width="1.85546875" style="87" customWidth="1"/>
    <col min="1491" max="1491" width="15.7109375" style="87" customWidth="1"/>
    <col min="1492" max="1493" width="0" style="87" hidden="1" customWidth="1"/>
    <col min="1494" max="1495" width="11.5703125" style="87" bestFit="1" customWidth="1"/>
    <col min="1496" max="1737" width="9.140625" style="87"/>
    <col min="1738" max="1738" width="5" style="87" customWidth="1"/>
    <col min="1739" max="1739" width="6.7109375" style="87" customWidth="1"/>
    <col min="1740" max="1740" width="9.140625" style="87"/>
    <col min="1741" max="1741" width="13.85546875" style="87" customWidth="1"/>
    <col min="1742" max="1742" width="5.140625" style="87" customWidth="1"/>
    <col min="1743" max="1743" width="10.140625" style="87" customWidth="1"/>
    <col min="1744" max="1744" width="9.140625" style="87"/>
    <col min="1745" max="1745" width="17" style="87" customWidth="1"/>
    <col min="1746" max="1746" width="1.85546875" style="87" customWidth="1"/>
    <col min="1747" max="1747" width="15.7109375" style="87" customWidth="1"/>
    <col min="1748" max="1749" width="0" style="87" hidden="1" customWidth="1"/>
    <col min="1750" max="1751" width="11.5703125" style="87" bestFit="1" customWidth="1"/>
    <col min="1752" max="1993" width="9.140625" style="87"/>
    <col min="1994" max="1994" width="5" style="87" customWidth="1"/>
    <col min="1995" max="1995" width="6.7109375" style="87" customWidth="1"/>
    <col min="1996" max="1996" width="9.140625" style="87"/>
    <col min="1997" max="1997" width="13.85546875" style="87" customWidth="1"/>
    <col min="1998" max="1998" width="5.140625" style="87" customWidth="1"/>
    <col min="1999" max="1999" width="10.140625" style="87" customWidth="1"/>
    <col min="2000" max="2000" width="9.140625" style="87"/>
    <col min="2001" max="2001" width="17" style="87" customWidth="1"/>
    <col min="2002" max="2002" width="1.85546875" style="87" customWidth="1"/>
    <col min="2003" max="2003" width="15.7109375" style="87" customWidth="1"/>
    <col min="2004" max="2005" width="0" style="87" hidden="1" customWidth="1"/>
    <col min="2006" max="2007" width="11.5703125" style="87" bestFit="1" customWidth="1"/>
    <col min="2008" max="2249" width="9.140625" style="87"/>
    <col min="2250" max="2250" width="5" style="87" customWidth="1"/>
    <col min="2251" max="2251" width="6.7109375" style="87" customWidth="1"/>
    <col min="2252" max="2252" width="9.140625" style="87"/>
    <col min="2253" max="2253" width="13.85546875" style="87" customWidth="1"/>
    <col min="2254" max="2254" width="5.140625" style="87" customWidth="1"/>
    <col min="2255" max="2255" width="10.140625" style="87" customWidth="1"/>
    <col min="2256" max="2256" width="9.140625" style="87"/>
    <col min="2257" max="2257" width="17" style="87" customWidth="1"/>
    <col min="2258" max="2258" width="1.85546875" style="87" customWidth="1"/>
    <col min="2259" max="2259" width="15.7109375" style="87" customWidth="1"/>
    <col min="2260" max="2261" width="0" style="87" hidden="1" customWidth="1"/>
    <col min="2262" max="2263" width="11.5703125" style="87" bestFit="1" customWidth="1"/>
    <col min="2264" max="2505" width="9.140625" style="87"/>
    <col min="2506" max="2506" width="5" style="87" customWidth="1"/>
    <col min="2507" max="2507" width="6.7109375" style="87" customWidth="1"/>
    <col min="2508" max="2508" width="9.140625" style="87"/>
    <col min="2509" max="2509" width="13.85546875" style="87" customWidth="1"/>
    <col min="2510" max="2510" width="5.140625" style="87" customWidth="1"/>
    <col min="2511" max="2511" width="10.140625" style="87" customWidth="1"/>
    <col min="2512" max="2512" width="9.140625" style="87"/>
    <col min="2513" max="2513" width="17" style="87" customWidth="1"/>
    <col min="2514" max="2514" width="1.85546875" style="87" customWidth="1"/>
    <col min="2515" max="2515" width="15.7109375" style="87" customWidth="1"/>
    <col min="2516" max="2517" width="0" style="87" hidden="1" customWidth="1"/>
    <col min="2518" max="2519" width="11.5703125" style="87" bestFit="1" customWidth="1"/>
    <col min="2520" max="2761" width="9.140625" style="87"/>
    <col min="2762" max="2762" width="5" style="87" customWidth="1"/>
    <col min="2763" max="2763" width="6.7109375" style="87" customWidth="1"/>
    <col min="2764" max="2764" width="9.140625" style="87"/>
    <col min="2765" max="2765" width="13.85546875" style="87" customWidth="1"/>
    <col min="2766" max="2766" width="5.140625" style="87" customWidth="1"/>
    <col min="2767" max="2767" width="10.140625" style="87" customWidth="1"/>
    <col min="2768" max="2768" width="9.140625" style="87"/>
    <col min="2769" max="2769" width="17" style="87" customWidth="1"/>
    <col min="2770" max="2770" width="1.85546875" style="87" customWidth="1"/>
    <col min="2771" max="2771" width="15.7109375" style="87" customWidth="1"/>
    <col min="2772" max="2773" width="0" style="87" hidden="1" customWidth="1"/>
    <col min="2774" max="2775" width="11.5703125" style="87" bestFit="1" customWidth="1"/>
    <col min="2776" max="3017" width="9.140625" style="87"/>
    <col min="3018" max="3018" width="5" style="87" customWidth="1"/>
    <col min="3019" max="3019" width="6.7109375" style="87" customWidth="1"/>
    <col min="3020" max="3020" width="9.140625" style="87"/>
    <col min="3021" max="3021" width="13.85546875" style="87" customWidth="1"/>
    <col min="3022" max="3022" width="5.140625" style="87" customWidth="1"/>
    <col min="3023" max="3023" width="10.140625" style="87" customWidth="1"/>
    <col min="3024" max="3024" width="9.140625" style="87"/>
    <col min="3025" max="3025" width="17" style="87" customWidth="1"/>
    <col min="3026" max="3026" width="1.85546875" style="87" customWidth="1"/>
    <col min="3027" max="3027" width="15.7109375" style="87" customWidth="1"/>
    <col min="3028" max="3029" width="0" style="87" hidden="1" customWidth="1"/>
    <col min="3030" max="3031" width="11.5703125" style="87" bestFit="1" customWidth="1"/>
    <col min="3032" max="3273" width="9.140625" style="87"/>
    <col min="3274" max="3274" width="5" style="87" customWidth="1"/>
    <col min="3275" max="3275" width="6.7109375" style="87" customWidth="1"/>
    <col min="3276" max="3276" width="9.140625" style="87"/>
    <col min="3277" max="3277" width="13.85546875" style="87" customWidth="1"/>
    <col min="3278" max="3278" width="5.140625" style="87" customWidth="1"/>
    <col min="3279" max="3279" width="10.140625" style="87" customWidth="1"/>
    <col min="3280" max="3280" width="9.140625" style="87"/>
    <col min="3281" max="3281" width="17" style="87" customWidth="1"/>
    <col min="3282" max="3282" width="1.85546875" style="87" customWidth="1"/>
    <col min="3283" max="3283" width="15.7109375" style="87" customWidth="1"/>
    <col min="3284" max="3285" width="0" style="87" hidden="1" customWidth="1"/>
    <col min="3286" max="3287" width="11.5703125" style="87" bestFit="1" customWidth="1"/>
    <col min="3288" max="3529" width="9.140625" style="87"/>
    <col min="3530" max="3530" width="5" style="87" customWidth="1"/>
    <col min="3531" max="3531" width="6.7109375" style="87" customWidth="1"/>
    <col min="3532" max="3532" width="9.140625" style="87"/>
    <col min="3533" max="3533" width="13.85546875" style="87" customWidth="1"/>
    <col min="3534" max="3534" width="5.140625" style="87" customWidth="1"/>
    <col min="3535" max="3535" width="10.140625" style="87" customWidth="1"/>
    <col min="3536" max="3536" width="9.140625" style="87"/>
    <col min="3537" max="3537" width="17" style="87" customWidth="1"/>
    <col min="3538" max="3538" width="1.85546875" style="87" customWidth="1"/>
    <col min="3539" max="3539" width="15.7109375" style="87" customWidth="1"/>
    <col min="3540" max="3541" width="0" style="87" hidden="1" customWidth="1"/>
    <col min="3542" max="3543" width="11.5703125" style="87" bestFit="1" customWidth="1"/>
    <col min="3544" max="3785" width="9.140625" style="87"/>
    <col min="3786" max="3786" width="5" style="87" customWidth="1"/>
    <col min="3787" max="3787" width="6.7109375" style="87" customWidth="1"/>
    <col min="3788" max="3788" width="9.140625" style="87"/>
    <col min="3789" max="3789" width="13.85546875" style="87" customWidth="1"/>
    <col min="3790" max="3790" width="5.140625" style="87" customWidth="1"/>
    <col min="3791" max="3791" width="10.140625" style="87" customWidth="1"/>
    <col min="3792" max="3792" width="9.140625" style="87"/>
    <col min="3793" max="3793" width="17" style="87" customWidth="1"/>
    <col min="3794" max="3794" width="1.85546875" style="87" customWidth="1"/>
    <col min="3795" max="3795" width="15.7109375" style="87" customWidth="1"/>
    <col min="3796" max="3797" width="0" style="87" hidden="1" customWidth="1"/>
    <col min="3798" max="3799" width="11.5703125" style="87" bestFit="1" customWidth="1"/>
    <col min="3800" max="4041" width="9.140625" style="87"/>
    <col min="4042" max="4042" width="5" style="87" customWidth="1"/>
    <col min="4043" max="4043" width="6.7109375" style="87" customWidth="1"/>
    <col min="4044" max="4044" width="9.140625" style="87"/>
    <col min="4045" max="4045" width="13.85546875" style="87" customWidth="1"/>
    <col min="4046" max="4046" width="5.140625" style="87" customWidth="1"/>
    <col min="4047" max="4047" width="10.140625" style="87" customWidth="1"/>
    <col min="4048" max="4048" width="9.140625" style="87"/>
    <col min="4049" max="4049" width="17" style="87" customWidth="1"/>
    <col min="4050" max="4050" width="1.85546875" style="87" customWidth="1"/>
    <col min="4051" max="4051" width="15.7109375" style="87" customWidth="1"/>
    <col min="4052" max="4053" width="0" style="87" hidden="1" customWidth="1"/>
    <col min="4054" max="4055" width="11.5703125" style="87" bestFit="1" customWidth="1"/>
    <col min="4056" max="4297" width="9.140625" style="87"/>
    <col min="4298" max="4298" width="5" style="87" customWidth="1"/>
    <col min="4299" max="4299" width="6.7109375" style="87" customWidth="1"/>
    <col min="4300" max="4300" width="9.140625" style="87"/>
    <col min="4301" max="4301" width="13.85546875" style="87" customWidth="1"/>
    <col min="4302" max="4302" width="5.140625" style="87" customWidth="1"/>
    <col min="4303" max="4303" width="10.140625" style="87" customWidth="1"/>
    <col min="4304" max="4304" width="9.140625" style="87"/>
    <col min="4305" max="4305" width="17" style="87" customWidth="1"/>
    <col min="4306" max="4306" width="1.85546875" style="87" customWidth="1"/>
    <col min="4307" max="4307" width="15.7109375" style="87" customWidth="1"/>
    <col min="4308" max="4309" width="0" style="87" hidden="1" customWidth="1"/>
    <col min="4310" max="4311" width="11.5703125" style="87" bestFit="1" customWidth="1"/>
    <col min="4312" max="4553" width="9.140625" style="87"/>
    <col min="4554" max="4554" width="5" style="87" customWidth="1"/>
    <col min="4555" max="4555" width="6.7109375" style="87" customWidth="1"/>
    <col min="4556" max="4556" width="9.140625" style="87"/>
    <col min="4557" max="4557" width="13.85546875" style="87" customWidth="1"/>
    <col min="4558" max="4558" width="5.140625" style="87" customWidth="1"/>
    <col min="4559" max="4559" width="10.140625" style="87" customWidth="1"/>
    <col min="4560" max="4560" width="9.140625" style="87"/>
    <col min="4561" max="4561" width="17" style="87" customWidth="1"/>
    <col min="4562" max="4562" width="1.85546875" style="87" customWidth="1"/>
    <col min="4563" max="4563" width="15.7109375" style="87" customWidth="1"/>
    <col min="4564" max="4565" width="0" style="87" hidden="1" customWidth="1"/>
    <col min="4566" max="4567" width="11.5703125" style="87" bestFit="1" customWidth="1"/>
    <col min="4568" max="4809" width="9.140625" style="87"/>
    <col min="4810" max="4810" width="5" style="87" customWidth="1"/>
    <col min="4811" max="4811" width="6.7109375" style="87" customWidth="1"/>
    <col min="4812" max="4812" width="9.140625" style="87"/>
    <col min="4813" max="4813" width="13.85546875" style="87" customWidth="1"/>
    <col min="4814" max="4814" width="5.140625" style="87" customWidth="1"/>
    <col min="4815" max="4815" width="10.140625" style="87" customWidth="1"/>
    <col min="4816" max="4816" width="9.140625" style="87"/>
    <col min="4817" max="4817" width="17" style="87" customWidth="1"/>
    <col min="4818" max="4818" width="1.85546875" style="87" customWidth="1"/>
    <col min="4819" max="4819" width="15.7109375" style="87" customWidth="1"/>
    <col min="4820" max="4821" width="0" style="87" hidden="1" customWidth="1"/>
    <col min="4822" max="4823" width="11.5703125" style="87" bestFit="1" customWidth="1"/>
    <col min="4824" max="5065" width="9.140625" style="87"/>
    <col min="5066" max="5066" width="5" style="87" customWidth="1"/>
    <col min="5067" max="5067" width="6.7109375" style="87" customWidth="1"/>
    <col min="5068" max="5068" width="9.140625" style="87"/>
    <col min="5069" max="5069" width="13.85546875" style="87" customWidth="1"/>
    <col min="5070" max="5070" width="5.140625" style="87" customWidth="1"/>
    <col min="5071" max="5071" width="10.140625" style="87" customWidth="1"/>
    <col min="5072" max="5072" width="9.140625" style="87"/>
    <col min="5073" max="5073" width="17" style="87" customWidth="1"/>
    <col min="5074" max="5074" width="1.85546875" style="87" customWidth="1"/>
    <col min="5075" max="5075" width="15.7109375" style="87" customWidth="1"/>
    <col min="5076" max="5077" width="0" style="87" hidden="1" customWidth="1"/>
    <col min="5078" max="5079" width="11.5703125" style="87" bestFit="1" customWidth="1"/>
    <col min="5080" max="5321" width="9.140625" style="87"/>
    <col min="5322" max="5322" width="5" style="87" customWidth="1"/>
    <col min="5323" max="5323" width="6.7109375" style="87" customWidth="1"/>
    <col min="5324" max="5324" width="9.140625" style="87"/>
    <col min="5325" max="5325" width="13.85546875" style="87" customWidth="1"/>
    <col min="5326" max="5326" width="5.140625" style="87" customWidth="1"/>
    <col min="5327" max="5327" width="10.140625" style="87" customWidth="1"/>
    <col min="5328" max="5328" width="9.140625" style="87"/>
    <col min="5329" max="5329" width="17" style="87" customWidth="1"/>
    <col min="5330" max="5330" width="1.85546875" style="87" customWidth="1"/>
    <col min="5331" max="5331" width="15.7109375" style="87" customWidth="1"/>
    <col min="5332" max="5333" width="0" style="87" hidden="1" customWidth="1"/>
    <col min="5334" max="5335" width="11.5703125" style="87" bestFit="1" customWidth="1"/>
    <col min="5336" max="5577" width="9.140625" style="87"/>
    <col min="5578" max="5578" width="5" style="87" customWidth="1"/>
    <col min="5579" max="5579" width="6.7109375" style="87" customWidth="1"/>
    <col min="5580" max="5580" width="9.140625" style="87"/>
    <col min="5581" max="5581" width="13.85546875" style="87" customWidth="1"/>
    <col min="5582" max="5582" width="5.140625" style="87" customWidth="1"/>
    <col min="5583" max="5583" width="10.140625" style="87" customWidth="1"/>
    <col min="5584" max="5584" width="9.140625" style="87"/>
    <col min="5585" max="5585" width="17" style="87" customWidth="1"/>
    <col min="5586" max="5586" width="1.85546875" style="87" customWidth="1"/>
    <col min="5587" max="5587" width="15.7109375" style="87" customWidth="1"/>
    <col min="5588" max="5589" width="0" style="87" hidden="1" customWidth="1"/>
    <col min="5590" max="5591" width="11.5703125" style="87" bestFit="1" customWidth="1"/>
    <col min="5592" max="5833" width="9.140625" style="87"/>
    <col min="5834" max="5834" width="5" style="87" customWidth="1"/>
    <col min="5835" max="5835" width="6.7109375" style="87" customWidth="1"/>
    <col min="5836" max="5836" width="9.140625" style="87"/>
    <col min="5837" max="5837" width="13.85546875" style="87" customWidth="1"/>
    <col min="5838" max="5838" width="5.140625" style="87" customWidth="1"/>
    <col min="5839" max="5839" width="10.140625" style="87" customWidth="1"/>
    <col min="5840" max="5840" width="9.140625" style="87"/>
    <col min="5841" max="5841" width="17" style="87" customWidth="1"/>
    <col min="5842" max="5842" width="1.85546875" style="87" customWidth="1"/>
    <col min="5843" max="5843" width="15.7109375" style="87" customWidth="1"/>
    <col min="5844" max="5845" width="0" style="87" hidden="1" customWidth="1"/>
    <col min="5846" max="5847" width="11.5703125" style="87" bestFit="1" customWidth="1"/>
    <col min="5848" max="6089" width="9.140625" style="87"/>
    <col min="6090" max="6090" width="5" style="87" customWidth="1"/>
    <col min="6091" max="6091" width="6.7109375" style="87" customWidth="1"/>
    <col min="6092" max="6092" width="9.140625" style="87"/>
    <col min="6093" max="6093" width="13.85546875" style="87" customWidth="1"/>
    <col min="6094" max="6094" width="5.140625" style="87" customWidth="1"/>
    <col min="6095" max="6095" width="10.140625" style="87" customWidth="1"/>
    <col min="6096" max="6096" width="9.140625" style="87"/>
    <col min="6097" max="6097" width="17" style="87" customWidth="1"/>
    <col min="6098" max="6098" width="1.85546875" style="87" customWidth="1"/>
    <col min="6099" max="6099" width="15.7109375" style="87" customWidth="1"/>
    <col min="6100" max="6101" width="0" style="87" hidden="1" customWidth="1"/>
    <col min="6102" max="6103" width="11.5703125" style="87" bestFit="1" customWidth="1"/>
    <col min="6104" max="6345" width="9.140625" style="87"/>
    <col min="6346" max="6346" width="5" style="87" customWidth="1"/>
    <col min="6347" max="6347" width="6.7109375" style="87" customWidth="1"/>
    <col min="6348" max="6348" width="9.140625" style="87"/>
    <col min="6349" max="6349" width="13.85546875" style="87" customWidth="1"/>
    <col min="6350" max="6350" width="5.140625" style="87" customWidth="1"/>
    <col min="6351" max="6351" width="10.140625" style="87" customWidth="1"/>
    <col min="6352" max="6352" width="9.140625" style="87"/>
    <col min="6353" max="6353" width="17" style="87" customWidth="1"/>
    <col min="6354" max="6354" width="1.85546875" style="87" customWidth="1"/>
    <col min="6355" max="6355" width="15.7109375" style="87" customWidth="1"/>
    <col min="6356" max="6357" width="0" style="87" hidden="1" customWidth="1"/>
    <col min="6358" max="6359" width="11.5703125" style="87" bestFit="1" customWidth="1"/>
    <col min="6360" max="6601" width="9.140625" style="87"/>
    <col min="6602" max="6602" width="5" style="87" customWidth="1"/>
    <col min="6603" max="6603" width="6.7109375" style="87" customWidth="1"/>
    <col min="6604" max="6604" width="9.140625" style="87"/>
    <col min="6605" max="6605" width="13.85546875" style="87" customWidth="1"/>
    <col min="6606" max="6606" width="5.140625" style="87" customWidth="1"/>
    <col min="6607" max="6607" width="10.140625" style="87" customWidth="1"/>
    <col min="6608" max="6608" width="9.140625" style="87"/>
    <col min="6609" max="6609" width="17" style="87" customWidth="1"/>
    <col min="6610" max="6610" width="1.85546875" style="87" customWidth="1"/>
    <col min="6611" max="6611" width="15.7109375" style="87" customWidth="1"/>
    <col min="6612" max="6613" width="0" style="87" hidden="1" customWidth="1"/>
    <col min="6614" max="6615" width="11.5703125" style="87" bestFit="1" customWidth="1"/>
    <col min="6616" max="6857" width="9.140625" style="87"/>
    <col min="6858" max="6858" width="5" style="87" customWidth="1"/>
    <col min="6859" max="6859" width="6.7109375" style="87" customWidth="1"/>
    <col min="6860" max="6860" width="9.140625" style="87"/>
    <col min="6861" max="6861" width="13.85546875" style="87" customWidth="1"/>
    <col min="6862" max="6862" width="5.140625" style="87" customWidth="1"/>
    <col min="6863" max="6863" width="10.140625" style="87" customWidth="1"/>
    <col min="6864" max="6864" width="9.140625" style="87"/>
    <col min="6865" max="6865" width="17" style="87" customWidth="1"/>
    <col min="6866" max="6866" width="1.85546875" style="87" customWidth="1"/>
    <col min="6867" max="6867" width="15.7109375" style="87" customWidth="1"/>
    <col min="6868" max="6869" width="0" style="87" hidden="1" customWidth="1"/>
    <col min="6870" max="6871" width="11.5703125" style="87" bestFit="1" customWidth="1"/>
    <col min="6872" max="7113" width="9.140625" style="87"/>
    <col min="7114" max="7114" width="5" style="87" customWidth="1"/>
    <col min="7115" max="7115" width="6.7109375" style="87" customWidth="1"/>
    <col min="7116" max="7116" width="9.140625" style="87"/>
    <col min="7117" max="7117" width="13.85546875" style="87" customWidth="1"/>
    <col min="7118" max="7118" width="5.140625" style="87" customWidth="1"/>
    <col min="7119" max="7119" width="10.140625" style="87" customWidth="1"/>
    <col min="7120" max="7120" width="9.140625" style="87"/>
    <col min="7121" max="7121" width="17" style="87" customWidth="1"/>
    <col min="7122" max="7122" width="1.85546875" style="87" customWidth="1"/>
    <col min="7123" max="7123" width="15.7109375" style="87" customWidth="1"/>
    <col min="7124" max="7125" width="0" style="87" hidden="1" customWidth="1"/>
    <col min="7126" max="7127" width="11.5703125" style="87" bestFit="1" customWidth="1"/>
    <col min="7128" max="7369" width="9.140625" style="87"/>
    <col min="7370" max="7370" width="5" style="87" customWidth="1"/>
    <col min="7371" max="7371" width="6.7109375" style="87" customWidth="1"/>
    <col min="7372" max="7372" width="9.140625" style="87"/>
    <col min="7373" max="7373" width="13.85546875" style="87" customWidth="1"/>
    <col min="7374" max="7374" width="5.140625" style="87" customWidth="1"/>
    <col min="7375" max="7375" width="10.140625" style="87" customWidth="1"/>
    <col min="7376" max="7376" width="9.140625" style="87"/>
    <col min="7377" max="7377" width="17" style="87" customWidth="1"/>
    <col min="7378" max="7378" width="1.85546875" style="87" customWidth="1"/>
    <col min="7379" max="7379" width="15.7109375" style="87" customWidth="1"/>
    <col min="7380" max="7381" width="0" style="87" hidden="1" customWidth="1"/>
    <col min="7382" max="7383" width="11.5703125" style="87" bestFit="1" customWidth="1"/>
    <col min="7384" max="7625" width="9.140625" style="87"/>
    <col min="7626" max="7626" width="5" style="87" customWidth="1"/>
    <col min="7627" max="7627" width="6.7109375" style="87" customWidth="1"/>
    <col min="7628" max="7628" width="9.140625" style="87"/>
    <col min="7629" max="7629" width="13.85546875" style="87" customWidth="1"/>
    <col min="7630" max="7630" width="5.140625" style="87" customWidth="1"/>
    <col min="7631" max="7631" width="10.140625" style="87" customWidth="1"/>
    <col min="7632" max="7632" width="9.140625" style="87"/>
    <col min="7633" max="7633" width="17" style="87" customWidth="1"/>
    <col min="7634" max="7634" width="1.85546875" style="87" customWidth="1"/>
    <col min="7635" max="7635" width="15.7109375" style="87" customWidth="1"/>
    <col min="7636" max="7637" width="0" style="87" hidden="1" customWidth="1"/>
    <col min="7638" max="7639" width="11.5703125" style="87" bestFit="1" customWidth="1"/>
    <col min="7640" max="7881" width="9.140625" style="87"/>
    <col min="7882" max="7882" width="5" style="87" customWidth="1"/>
    <col min="7883" max="7883" width="6.7109375" style="87" customWidth="1"/>
    <col min="7884" max="7884" width="9.140625" style="87"/>
    <col min="7885" max="7885" width="13.85546875" style="87" customWidth="1"/>
    <col min="7886" max="7886" width="5.140625" style="87" customWidth="1"/>
    <col min="7887" max="7887" width="10.140625" style="87" customWidth="1"/>
    <col min="7888" max="7888" width="9.140625" style="87"/>
    <col min="7889" max="7889" width="17" style="87" customWidth="1"/>
    <col min="7890" max="7890" width="1.85546875" style="87" customWidth="1"/>
    <col min="7891" max="7891" width="15.7109375" style="87" customWidth="1"/>
    <col min="7892" max="7893" width="0" style="87" hidden="1" customWidth="1"/>
    <col min="7894" max="7895" width="11.5703125" style="87" bestFit="1" customWidth="1"/>
    <col min="7896" max="8137" width="9.140625" style="87"/>
    <col min="8138" max="8138" width="5" style="87" customWidth="1"/>
    <col min="8139" max="8139" width="6.7109375" style="87" customWidth="1"/>
    <col min="8140" max="8140" width="9.140625" style="87"/>
    <col min="8141" max="8141" width="13.85546875" style="87" customWidth="1"/>
    <col min="8142" max="8142" width="5.140625" style="87" customWidth="1"/>
    <col min="8143" max="8143" width="10.140625" style="87" customWidth="1"/>
    <col min="8144" max="8144" width="9.140625" style="87"/>
    <col min="8145" max="8145" width="17" style="87" customWidth="1"/>
    <col min="8146" max="8146" width="1.85546875" style="87" customWidth="1"/>
    <col min="8147" max="8147" width="15.7109375" style="87" customWidth="1"/>
    <col min="8148" max="8149" width="0" style="87" hidden="1" customWidth="1"/>
    <col min="8150" max="8151" width="11.5703125" style="87" bestFit="1" customWidth="1"/>
    <col min="8152" max="8393" width="9.140625" style="87"/>
    <col min="8394" max="8394" width="5" style="87" customWidth="1"/>
    <col min="8395" max="8395" width="6.7109375" style="87" customWidth="1"/>
    <col min="8396" max="8396" width="9.140625" style="87"/>
    <col min="8397" max="8397" width="13.85546875" style="87" customWidth="1"/>
    <col min="8398" max="8398" width="5.140625" style="87" customWidth="1"/>
    <col min="8399" max="8399" width="10.140625" style="87" customWidth="1"/>
    <col min="8400" max="8400" width="9.140625" style="87"/>
    <col min="8401" max="8401" width="17" style="87" customWidth="1"/>
    <col min="8402" max="8402" width="1.85546875" style="87" customWidth="1"/>
    <col min="8403" max="8403" width="15.7109375" style="87" customWidth="1"/>
    <col min="8404" max="8405" width="0" style="87" hidden="1" customWidth="1"/>
    <col min="8406" max="8407" width="11.5703125" style="87" bestFit="1" customWidth="1"/>
    <col min="8408" max="8649" width="9.140625" style="87"/>
    <col min="8650" max="8650" width="5" style="87" customWidth="1"/>
    <col min="8651" max="8651" width="6.7109375" style="87" customWidth="1"/>
    <col min="8652" max="8652" width="9.140625" style="87"/>
    <col min="8653" max="8653" width="13.85546875" style="87" customWidth="1"/>
    <col min="8654" max="8654" width="5.140625" style="87" customWidth="1"/>
    <col min="8655" max="8655" width="10.140625" style="87" customWidth="1"/>
    <col min="8656" max="8656" width="9.140625" style="87"/>
    <col min="8657" max="8657" width="17" style="87" customWidth="1"/>
    <col min="8658" max="8658" width="1.85546875" style="87" customWidth="1"/>
    <col min="8659" max="8659" width="15.7109375" style="87" customWidth="1"/>
    <col min="8660" max="8661" width="0" style="87" hidden="1" customWidth="1"/>
    <col min="8662" max="8663" width="11.5703125" style="87" bestFit="1" customWidth="1"/>
    <col min="8664" max="8905" width="9.140625" style="87"/>
    <col min="8906" max="8906" width="5" style="87" customWidth="1"/>
    <col min="8907" max="8907" width="6.7109375" style="87" customWidth="1"/>
    <col min="8908" max="8908" width="9.140625" style="87"/>
    <col min="8909" max="8909" width="13.85546875" style="87" customWidth="1"/>
    <col min="8910" max="8910" width="5.140625" style="87" customWidth="1"/>
    <col min="8911" max="8911" width="10.140625" style="87" customWidth="1"/>
    <col min="8912" max="8912" width="9.140625" style="87"/>
    <col min="8913" max="8913" width="17" style="87" customWidth="1"/>
    <col min="8914" max="8914" width="1.85546875" style="87" customWidth="1"/>
    <col min="8915" max="8915" width="15.7109375" style="87" customWidth="1"/>
    <col min="8916" max="8917" width="0" style="87" hidden="1" customWidth="1"/>
    <col min="8918" max="8919" width="11.5703125" style="87" bestFit="1" customWidth="1"/>
    <col min="8920" max="9161" width="9.140625" style="87"/>
    <col min="9162" max="9162" width="5" style="87" customWidth="1"/>
    <col min="9163" max="9163" width="6.7109375" style="87" customWidth="1"/>
    <col min="9164" max="9164" width="9.140625" style="87"/>
    <col min="9165" max="9165" width="13.85546875" style="87" customWidth="1"/>
    <col min="9166" max="9166" width="5.140625" style="87" customWidth="1"/>
    <col min="9167" max="9167" width="10.140625" style="87" customWidth="1"/>
    <col min="9168" max="9168" width="9.140625" style="87"/>
    <col min="9169" max="9169" width="17" style="87" customWidth="1"/>
    <col min="9170" max="9170" width="1.85546875" style="87" customWidth="1"/>
    <col min="9171" max="9171" width="15.7109375" style="87" customWidth="1"/>
    <col min="9172" max="9173" width="0" style="87" hidden="1" customWidth="1"/>
    <col min="9174" max="9175" width="11.5703125" style="87" bestFit="1" customWidth="1"/>
    <col min="9176" max="9417" width="9.140625" style="87"/>
    <col min="9418" max="9418" width="5" style="87" customWidth="1"/>
    <col min="9419" max="9419" width="6.7109375" style="87" customWidth="1"/>
    <col min="9420" max="9420" width="9.140625" style="87"/>
    <col min="9421" max="9421" width="13.85546875" style="87" customWidth="1"/>
    <col min="9422" max="9422" width="5.140625" style="87" customWidth="1"/>
    <col min="9423" max="9423" width="10.140625" style="87" customWidth="1"/>
    <col min="9424" max="9424" width="9.140625" style="87"/>
    <col min="9425" max="9425" width="17" style="87" customWidth="1"/>
    <col min="9426" max="9426" width="1.85546875" style="87" customWidth="1"/>
    <col min="9427" max="9427" width="15.7109375" style="87" customWidth="1"/>
    <col min="9428" max="9429" width="0" style="87" hidden="1" customWidth="1"/>
    <col min="9430" max="9431" width="11.5703125" style="87" bestFit="1" customWidth="1"/>
    <col min="9432" max="9673" width="9.140625" style="87"/>
    <col min="9674" max="9674" width="5" style="87" customWidth="1"/>
    <col min="9675" max="9675" width="6.7109375" style="87" customWidth="1"/>
    <col min="9676" max="9676" width="9.140625" style="87"/>
    <col min="9677" max="9677" width="13.85546875" style="87" customWidth="1"/>
    <col min="9678" max="9678" width="5.140625" style="87" customWidth="1"/>
    <col min="9679" max="9679" width="10.140625" style="87" customWidth="1"/>
    <col min="9680" max="9680" width="9.140625" style="87"/>
    <col min="9681" max="9681" width="17" style="87" customWidth="1"/>
    <col min="9682" max="9682" width="1.85546875" style="87" customWidth="1"/>
    <col min="9683" max="9683" width="15.7109375" style="87" customWidth="1"/>
    <col min="9684" max="9685" width="0" style="87" hidden="1" customWidth="1"/>
    <col min="9686" max="9687" width="11.5703125" style="87" bestFit="1" customWidth="1"/>
    <col min="9688" max="9929" width="9.140625" style="87"/>
    <col min="9930" max="9930" width="5" style="87" customWidth="1"/>
    <col min="9931" max="9931" width="6.7109375" style="87" customWidth="1"/>
    <col min="9932" max="9932" width="9.140625" style="87"/>
    <col min="9933" max="9933" width="13.85546875" style="87" customWidth="1"/>
    <col min="9934" max="9934" width="5.140625" style="87" customWidth="1"/>
    <col min="9935" max="9935" width="10.140625" style="87" customWidth="1"/>
    <col min="9936" max="9936" width="9.140625" style="87"/>
    <col min="9937" max="9937" width="17" style="87" customWidth="1"/>
    <col min="9938" max="9938" width="1.85546875" style="87" customWidth="1"/>
    <col min="9939" max="9939" width="15.7109375" style="87" customWidth="1"/>
    <col min="9940" max="9941" width="0" style="87" hidden="1" customWidth="1"/>
    <col min="9942" max="9943" width="11.5703125" style="87" bestFit="1" customWidth="1"/>
    <col min="9944" max="10185" width="9.140625" style="87"/>
    <col min="10186" max="10186" width="5" style="87" customWidth="1"/>
    <col min="10187" max="10187" width="6.7109375" style="87" customWidth="1"/>
    <col min="10188" max="10188" width="9.140625" style="87"/>
    <col min="10189" max="10189" width="13.85546875" style="87" customWidth="1"/>
    <col min="10190" max="10190" width="5.140625" style="87" customWidth="1"/>
    <col min="10191" max="10191" width="10.140625" style="87" customWidth="1"/>
    <col min="10192" max="10192" width="9.140625" style="87"/>
    <col min="10193" max="10193" width="17" style="87" customWidth="1"/>
    <col min="10194" max="10194" width="1.85546875" style="87" customWidth="1"/>
    <col min="10195" max="10195" width="15.7109375" style="87" customWidth="1"/>
    <col min="10196" max="10197" width="0" style="87" hidden="1" customWidth="1"/>
    <col min="10198" max="10199" width="11.5703125" style="87" bestFit="1" customWidth="1"/>
    <col min="10200" max="10441" width="9.140625" style="87"/>
    <col min="10442" max="10442" width="5" style="87" customWidth="1"/>
    <col min="10443" max="10443" width="6.7109375" style="87" customWidth="1"/>
    <col min="10444" max="10444" width="9.140625" style="87"/>
    <col min="10445" max="10445" width="13.85546875" style="87" customWidth="1"/>
    <col min="10446" max="10446" width="5.140625" style="87" customWidth="1"/>
    <col min="10447" max="10447" width="10.140625" style="87" customWidth="1"/>
    <col min="10448" max="10448" width="9.140625" style="87"/>
    <col min="10449" max="10449" width="17" style="87" customWidth="1"/>
    <col min="10450" max="10450" width="1.85546875" style="87" customWidth="1"/>
    <col min="10451" max="10451" width="15.7109375" style="87" customWidth="1"/>
    <col min="10452" max="10453" width="0" style="87" hidden="1" customWidth="1"/>
    <col min="10454" max="10455" width="11.5703125" style="87" bestFit="1" customWidth="1"/>
    <col min="10456" max="10697" width="9.140625" style="87"/>
    <col min="10698" max="10698" width="5" style="87" customWidth="1"/>
    <col min="10699" max="10699" width="6.7109375" style="87" customWidth="1"/>
    <col min="10700" max="10700" width="9.140625" style="87"/>
    <col min="10701" max="10701" width="13.85546875" style="87" customWidth="1"/>
    <col min="10702" max="10702" width="5.140625" style="87" customWidth="1"/>
    <col min="10703" max="10703" width="10.140625" style="87" customWidth="1"/>
    <col min="10704" max="10704" width="9.140625" style="87"/>
    <col min="10705" max="10705" width="17" style="87" customWidth="1"/>
    <col min="10706" max="10706" width="1.85546875" style="87" customWidth="1"/>
    <col min="10707" max="10707" width="15.7109375" style="87" customWidth="1"/>
    <col min="10708" max="10709" width="0" style="87" hidden="1" customWidth="1"/>
    <col min="10710" max="10711" width="11.5703125" style="87" bestFit="1" customWidth="1"/>
    <col min="10712" max="10953" width="9.140625" style="87"/>
    <col min="10954" max="10954" width="5" style="87" customWidth="1"/>
    <col min="10955" max="10955" width="6.7109375" style="87" customWidth="1"/>
    <col min="10956" max="10956" width="9.140625" style="87"/>
    <col min="10957" max="10957" width="13.85546875" style="87" customWidth="1"/>
    <col min="10958" max="10958" width="5.140625" style="87" customWidth="1"/>
    <col min="10959" max="10959" width="10.140625" style="87" customWidth="1"/>
    <col min="10960" max="10960" width="9.140625" style="87"/>
    <col min="10961" max="10961" width="17" style="87" customWidth="1"/>
    <col min="10962" max="10962" width="1.85546875" style="87" customWidth="1"/>
    <col min="10963" max="10963" width="15.7109375" style="87" customWidth="1"/>
    <col min="10964" max="10965" width="0" style="87" hidden="1" customWidth="1"/>
    <col min="10966" max="10967" width="11.5703125" style="87" bestFit="1" customWidth="1"/>
    <col min="10968" max="11209" width="9.140625" style="87"/>
    <col min="11210" max="11210" width="5" style="87" customWidth="1"/>
    <col min="11211" max="11211" width="6.7109375" style="87" customWidth="1"/>
    <col min="11212" max="11212" width="9.140625" style="87"/>
    <col min="11213" max="11213" width="13.85546875" style="87" customWidth="1"/>
    <col min="11214" max="11214" width="5.140625" style="87" customWidth="1"/>
    <col min="11215" max="11215" width="10.140625" style="87" customWidth="1"/>
    <col min="11216" max="11216" width="9.140625" style="87"/>
    <col min="11217" max="11217" width="17" style="87" customWidth="1"/>
    <col min="11218" max="11218" width="1.85546875" style="87" customWidth="1"/>
    <col min="11219" max="11219" width="15.7109375" style="87" customWidth="1"/>
    <col min="11220" max="11221" width="0" style="87" hidden="1" customWidth="1"/>
    <col min="11222" max="11223" width="11.5703125" style="87" bestFit="1" customWidth="1"/>
    <col min="11224" max="11465" width="9.140625" style="87"/>
    <col min="11466" max="11466" width="5" style="87" customWidth="1"/>
    <col min="11467" max="11467" width="6.7109375" style="87" customWidth="1"/>
    <col min="11468" max="11468" width="9.140625" style="87"/>
    <col min="11469" max="11469" width="13.85546875" style="87" customWidth="1"/>
    <col min="11470" max="11470" width="5.140625" style="87" customWidth="1"/>
    <col min="11471" max="11471" width="10.140625" style="87" customWidth="1"/>
    <col min="11472" max="11472" width="9.140625" style="87"/>
    <col min="11473" max="11473" width="17" style="87" customWidth="1"/>
    <col min="11474" max="11474" width="1.85546875" style="87" customWidth="1"/>
    <col min="11475" max="11475" width="15.7109375" style="87" customWidth="1"/>
    <col min="11476" max="11477" width="0" style="87" hidden="1" customWidth="1"/>
    <col min="11478" max="11479" width="11.5703125" style="87" bestFit="1" customWidth="1"/>
    <col min="11480" max="11721" width="9.140625" style="87"/>
    <col min="11722" max="11722" width="5" style="87" customWidth="1"/>
    <col min="11723" max="11723" width="6.7109375" style="87" customWidth="1"/>
    <col min="11724" max="11724" width="9.140625" style="87"/>
    <col min="11725" max="11725" width="13.85546875" style="87" customWidth="1"/>
    <col min="11726" max="11726" width="5.140625" style="87" customWidth="1"/>
    <col min="11727" max="11727" width="10.140625" style="87" customWidth="1"/>
    <col min="11728" max="11728" width="9.140625" style="87"/>
    <col min="11729" max="11729" width="17" style="87" customWidth="1"/>
    <col min="11730" max="11730" width="1.85546875" style="87" customWidth="1"/>
    <col min="11731" max="11731" width="15.7109375" style="87" customWidth="1"/>
    <col min="11732" max="11733" width="0" style="87" hidden="1" customWidth="1"/>
    <col min="11734" max="11735" width="11.5703125" style="87" bestFit="1" customWidth="1"/>
    <col min="11736" max="11977" width="9.140625" style="87"/>
    <col min="11978" max="11978" width="5" style="87" customWidth="1"/>
    <col min="11979" max="11979" width="6.7109375" style="87" customWidth="1"/>
    <col min="11980" max="11980" width="9.140625" style="87"/>
    <col min="11981" max="11981" width="13.85546875" style="87" customWidth="1"/>
    <col min="11982" max="11982" width="5.140625" style="87" customWidth="1"/>
    <col min="11983" max="11983" width="10.140625" style="87" customWidth="1"/>
    <col min="11984" max="11984" width="9.140625" style="87"/>
    <col min="11985" max="11985" width="17" style="87" customWidth="1"/>
    <col min="11986" max="11986" width="1.85546875" style="87" customWidth="1"/>
    <col min="11987" max="11987" width="15.7109375" style="87" customWidth="1"/>
    <col min="11988" max="11989" width="0" style="87" hidden="1" customWidth="1"/>
    <col min="11990" max="11991" width="11.5703125" style="87" bestFit="1" customWidth="1"/>
    <col min="11992" max="12233" width="9.140625" style="87"/>
    <col min="12234" max="12234" width="5" style="87" customWidth="1"/>
    <col min="12235" max="12235" width="6.7109375" style="87" customWidth="1"/>
    <col min="12236" max="12236" width="9.140625" style="87"/>
    <col min="12237" max="12237" width="13.85546875" style="87" customWidth="1"/>
    <col min="12238" max="12238" width="5.140625" style="87" customWidth="1"/>
    <col min="12239" max="12239" width="10.140625" style="87" customWidth="1"/>
    <col min="12240" max="12240" width="9.140625" style="87"/>
    <col min="12241" max="12241" width="17" style="87" customWidth="1"/>
    <col min="12242" max="12242" width="1.85546875" style="87" customWidth="1"/>
    <col min="12243" max="12243" width="15.7109375" style="87" customWidth="1"/>
    <col min="12244" max="12245" width="0" style="87" hidden="1" customWidth="1"/>
    <col min="12246" max="12247" width="11.5703125" style="87" bestFit="1" customWidth="1"/>
    <col min="12248" max="12489" width="9.140625" style="87"/>
    <col min="12490" max="12490" width="5" style="87" customWidth="1"/>
    <col min="12491" max="12491" width="6.7109375" style="87" customWidth="1"/>
    <col min="12492" max="12492" width="9.140625" style="87"/>
    <col min="12493" max="12493" width="13.85546875" style="87" customWidth="1"/>
    <col min="12494" max="12494" width="5.140625" style="87" customWidth="1"/>
    <col min="12495" max="12495" width="10.140625" style="87" customWidth="1"/>
    <col min="12496" max="12496" width="9.140625" style="87"/>
    <col min="12497" max="12497" width="17" style="87" customWidth="1"/>
    <col min="12498" max="12498" width="1.85546875" style="87" customWidth="1"/>
    <col min="12499" max="12499" width="15.7109375" style="87" customWidth="1"/>
    <col min="12500" max="12501" width="0" style="87" hidden="1" customWidth="1"/>
    <col min="12502" max="12503" width="11.5703125" style="87" bestFit="1" customWidth="1"/>
    <col min="12504" max="12745" width="9.140625" style="87"/>
    <col min="12746" max="12746" width="5" style="87" customWidth="1"/>
    <col min="12747" max="12747" width="6.7109375" style="87" customWidth="1"/>
    <col min="12748" max="12748" width="9.140625" style="87"/>
    <col min="12749" max="12749" width="13.85546875" style="87" customWidth="1"/>
    <col min="12750" max="12750" width="5.140625" style="87" customWidth="1"/>
    <col min="12751" max="12751" width="10.140625" style="87" customWidth="1"/>
    <col min="12752" max="12752" width="9.140625" style="87"/>
    <col min="12753" max="12753" width="17" style="87" customWidth="1"/>
    <col min="12754" max="12754" width="1.85546875" style="87" customWidth="1"/>
    <col min="12755" max="12755" width="15.7109375" style="87" customWidth="1"/>
    <col min="12756" max="12757" width="0" style="87" hidden="1" customWidth="1"/>
    <col min="12758" max="12759" width="11.5703125" style="87" bestFit="1" customWidth="1"/>
    <col min="12760" max="13001" width="9.140625" style="87"/>
    <col min="13002" max="13002" width="5" style="87" customWidth="1"/>
    <col min="13003" max="13003" width="6.7109375" style="87" customWidth="1"/>
    <col min="13004" max="13004" width="9.140625" style="87"/>
    <col min="13005" max="13005" width="13.85546875" style="87" customWidth="1"/>
    <col min="13006" max="13006" width="5.140625" style="87" customWidth="1"/>
    <col min="13007" max="13007" width="10.140625" style="87" customWidth="1"/>
    <col min="13008" max="13008" width="9.140625" style="87"/>
    <col min="13009" max="13009" width="17" style="87" customWidth="1"/>
    <col min="13010" max="13010" width="1.85546875" style="87" customWidth="1"/>
    <col min="13011" max="13011" width="15.7109375" style="87" customWidth="1"/>
    <col min="13012" max="13013" width="0" style="87" hidden="1" customWidth="1"/>
    <col min="13014" max="13015" width="11.5703125" style="87" bestFit="1" customWidth="1"/>
    <col min="13016" max="13257" width="9.140625" style="87"/>
    <col min="13258" max="13258" width="5" style="87" customWidth="1"/>
    <col min="13259" max="13259" width="6.7109375" style="87" customWidth="1"/>
    <col min="13260" max="13260" width="9.140625" style="87"/>
    <col min="13261" max="13261" width="13.85546875" style="87" customWidth="1"/>
    <col min="13262" max="13262" width="5.140625" style="87" customWidth="1"/>
    <col min="13263" max="13263" width="10.140625" style="87" customWidth="1"/>
    <col min="13264" max="13264" width="9.140625" style="87"/>
    <col min="13265" max="13265" width="17" style="87" customWidth="1"/>
    <col min="13266" max="13266" width="1.85546875" style="87" customWidth="1"/>
    <col min="13267" max="13267" width="15.7109375" style="87" customWidth="1"/>
    <col min="13268" max="13269" width="0" style="87" hidden="1" customWidth="1"/>
    <col min="13270" max="13271" width="11.5703125" style="87" bestFit="1" customWidth="1"/>
    <col min="13272" max="13513" width="9.140625" style="87"/>
    <col min="13514" max="13514" width="5" style="87" customWidth="1"/>
    <col min="13515" max="13515" width="6.7109375" style="87" customWidth="1"/>
    <col min="13516" max="13516" width="9.140625" style="87"/>
    <col min="13517" max="13517" width="13.85546875" style="87" customWidth="1"/>
    <col min="13518" max="13518" width="5.140625" style="87" customWidth="1"/>
    <col min="13519" max="13519" width="10.140625" style="87" customWidth="1"/>
    <col min="13520" max="13520" width="9.140625" style="87"/>
    <col min="13521" max="13521" width="17" style="87" customWidth="1"/>
    <col min="13522" max="13522" width="1.85546875" style="87" customWidth="1"/>
    <col min="13523" max="13523" width="15.7109375" style="87" customWidth="1"/>
    <col min="13524" max="13525" width="0" style="87" hidden="1" customWidth="1"/>
    <col min="13526" max="13527" width="11.5703125" style="87" bestFit="1" customWidth="1"/>
    <col min="13528" max="13769" width="9.140625" style="87"/>
    <col min="13770" max="13770" width="5" style="87" customWidth="1"/>
    <col min="13771" max="13771" width="6.7109375" style="87" customWidth="1"/>
    <col min="13772" max="13772" width="9.140625" style="87"/>
    <col min="13773" max="13773" width="13.85546875" style="87" customWidth="1"/>
    <col min="13774" max="13774" width="5.140625" style="87" customWidth="1"/>
    <col min="13775" max="13775" width="10.140625" style="87" customWidth="1"/>
    <col min="13776" max="13776" width="9.140625" style="87"/>
    <col min="13777" max="13777" width="17" style="87" customWidth="1"/>
    <col min="13778" max="13778" width="1.85546875" style="87" customWidth="1"/>
    <col min="13779" max="13779" width="15.7109375" style="87" customWidth="1"/>
    <col min="13780" max="13781" width="0" style="87" hidden="1" customWidth="1"/>
    <col min="13782" max="13783" width="11.5703125" style="87" bestFit="1" customWidth="1"/>
    <col min="13784" max="14025" width="9.140625" style="87"/>
    <col min="14026" max="14026" width="5" style="87" customWidth="1"/>
    <col min="14027" max="14027" width="6.7109375" style="87" customWidth="1"/>
    <col min="14028" max="14028" width="9.140625" style="87"/>
    <col min="14029" max="14029" width="13.85546875" style="87" customWidth="1"/>
    <col min="14030" max="14030" width="5.140625" style="87" customWidth="1"/>
    <col min="14031" max="14031" width="10.140625" style="87" customWidth="1"/>
    <col min="14032" max="14032" width="9.140625" style="87"/>
    <col min="14033" max="14033" width="17" style="87" customWidth="1"/>
    <col min="14034" max="14034" width="1.85546875" style="87" customWidth="1"/>
    <col min="14035" max="14035" width="15.7109375" style="87" customWidth="1"/>
    <col min="14036" max="14037" width="0" style="87" hidden="1" customWidth="1"/>
    <col min="14038" max="14039" width="11.5703125" style="87" bestFit="1" customWidth="1"/>
    <col min="14040" max="14281" width="9.140625" style="87"/>
    <col min="14282" max="14282" width="5" style="87" customWidth="1"/>
    <col min="14283" max="14283" width="6.7109375" style="87" customWidth="1"/>
    <col min="14284" max="14284" width="9.140625" style="87"/>
    <col min="14285" max="14285" width="13.85546875" style="87" customWidth="1"/>
    <col min="14286" max="14286" width="5.140625" style="87" customWidth="1"/>
    <col min="14287" max="14287" width="10.140625" style="87" customWidth="1"/>
    <col min="14288" max="14288" width="9.140625" style="87"/>
    <col min="14289" max="14289" width="17" style="87" customWidth="1"/>
    <col min="14290" max="14290" width="1.85546875" style="87" customWidth="1"/>
    <col min="14291" max="14291" width="15.7109375" style="87" customWidth="1"/>
    <col min="14292" max="14293" width="0" style="87" hidden="1" customWidth="1"/>
    <col min="14294" max="14295" width="11.5703125" style="87" bestFit="1" customWidth="1"/>
    <col min="14296" max="14537" width="9.140625" style="87"/>
    <col min="14538" max="14538" width="5" style="87" customWidth="1"/>
    <col min="14539" max="14539" width="6.7109375" style="87" customWidth="1"/>
    <col min="14540" max="14540" width="9.140625" style="87"/>
    <col min="14541" max="14541" width="13.85546875" style="87" customWidth="1"/>
    <col min="14542" max="14542" width="5.140625" style="87" customWidth="1"/>
    <col min="14543" max="14543" width="10.140625" style="87" customWidth="1"/>
    <col min="14544" max="14544" width="9.140625" style="87"/>
    <col min="14545" max="14545" width="17" style="87" customWidth="1"/>
    <col min="14546" max="14546" width="1.85546875" style="87" customWidth="1"/>
    <col min="14547" max="14547" width="15.7109375" style="87" customWidth="1"/>
    <col min="14548" max="14549" width="0" style="87" hidden="1" customWidth="1"/>
    <col min="14550" max="14551" width="11.5703125" style="87" bestFit="1" customWidth="1"/>
    <col min="14552" max="14793" width="9.140625" style="87"/>
    <col min="14794" max="14794" width="5" style="87" customWidth="1"/>
    <col min="14795" max="14795" width="6.7109375" style="87" customWidth="1"/>
    <col min="14796" max="14796" width="9.140625" style="87"/>
    <col min="14797" max="14797" width="13.85546875" style="87" customWidth="1"/>
    <col min="14798" max="14798" width="5.140625" style="87" customWidth="1"/>
    <col min="14799" max="14799" width="10.140625" style="87" customWidth="1"/>
    <col min="14800" max="14800" width="9.140625" style="87"/>
    <col min="14801" max="14801" width="17" style="87" customWidth="1"/>
    <col min="14802" max="14802" width="1.85546875" style="87" customWidth="1"/>
    <col min="14803" max="14803" width="15.7109375" style="87" customWidth="1"/>
    <col min="14804" max="14805" width="0" style="87" hidden="1" customWidth="1"/>
    <col min="14806" max="14807" width="11.5703125" style="87" bestFit="1" customWidth="1"/>
    <col min="14808" max="15049" width="9.140625" style="87"/>
    <col min="15050" max="15050" width="5" style="87" customWidth="1"/>
    <col min="15051" max="15051" width="6.7109375" style="87" customWidth="1"/>
    <col min="15052" max="15052" width="9.140625" style="87"/>
    <col min="15053" max="15053" width="13.85546875" style="87" customWidth="1"/>
    <col min="15054" max="15054" width="5.140625" style="87" customWidth="1"/>
    <col min="15055" max="15055" width="10.140625" style="87" customWidth="1"/>
    <col min="15056" max="15056" width="9.140625" style="87"/>
    <col min="15057" max="15057" width="17" style="87" customWidth="1"/>
    <col min="15058" max="15058" width="1.85546875" style="87" customWidth="1"/>
    <col min="15059" max="15059" width="15.7109375" style="87" customWidth="1"/>
    <col min="15060" max="15061" width="0" style="87" hidden="1" customWidth="1"/>
    <col min="15062" max="15063" width="11.5703125" style="87" bestFit="1" customWidth="1"/>
    <col min="15064" max="15305" width="9.140625" style="87"/>
    <col min="15306" max="15306" width="5" style="87" customWidth="1"/>
    <col min="15307" max="15307" width="6.7109375" style="87" customWidth="1"/>
    <col min="15308" max="15308" width="9.140625" style="87"/>
    <col min="15309" max="15309" width="13.85546875" style="87" customWidth="1"/>
    <col min="15310" max="15310" width="5.140625" style="87" customWidth="1"/>
    <col min="15311" max="15311" width="10.140625" style="87" customWidth="1"/>
    <col min="15312" max="15312" width="9.140625" style="87"/>
    <col min="15313" max="15313" width="17" style="87" customWidth="1"/>
    <col min="15314" max="15314" width="1.85546875" style="87" customWidth="1"/>
    <col min="15315" max="15315" width="15.7109375" style="87" customWidth="1"/>
    <col min="15316" max="15317" width="0" style="87" hidden="1" customWidth="1"/>
    <col min="15318" max="15319" width="11.5703125" style="87" bestFit="1" customWidth="1"/>
    <col min="15320" max="15561" width="9.140625" style="87"/>
    <col min="15562" max="15562" width="5" style="87" customWidth="1"/>
    <col min="15563" max="15563" width="6.7109375" style="87" customWidth="1"/>
    <col min="15564" max="15564" width="9.140625" style="87"/>
    <col min="15565" max="15565" width="13.85546875" style="87" customWidth="1"/>
    <col min="15566" max="15566" width="5.140625" style="87" customWidth="1"/>
    <col min="15567" max="15567" width="10.140625" style="87" customWidth="1"/>
    <col min="15568" max="15568" width="9.140625" style="87"/>
    <col min="15569" max="15569" width="17" style="87" customWidth="1"/>
    <col min="15570" max="15570" width="1.85546875" style="87" customWidth="1"/>
    <col min="15571" max="15571" width="15.7109375" style="87" customWidth="1"/>
    <col min="15572" max="15573" width="0" style="87" hidden="1" customWidth="1"/>
    <col min="15574" max="15575" width="11.5703125" style="87" bestFit="1" customWidth="1"/>
    <col min="15576" max="15817" width="9.140625" style="87"/>
    <col min="15818" max="15818" width="5" style="87" customWidth="1"/>
    <col min="15819" max="15819" width="6.7109375" style="87" customWidth="1"/>
    <col min="15820" max="15820" width="9.140625" style="87"/>
    <col min="15821" max="15821" width="13.85546875" style="87" customWidth="1"/>
    <col min="15822" max="15822" width="5.140625" style="87" customWidth="1"/>
    <col min="15823" max="15823" width="10.140625" style="87" customWidth="1"/>
    <col min="15824" max="15824" width="9.140625" style="87"/>
    <col min="15825" max="15825" width="17" style="87" customWidth="1"/>
    <col min="15826" max="15826" width="1.85546875" style="87" customWidth="1"/>
    <col min="15827" max="15827" width="15.7109375" style="87" customWidth="1"/>
    <col min="15828" max="15829" width="0" style="87" hidden="1" customWidth="1"/>
    <col min="15830" max="15831" width="11.5703125" style="87" bestFit="1" customWidth="1"/>
    <col min="15832" max="16073" width="9.140625" style="87"/>
    <col min="16074" max="16074" width="5" style="87" customWidth="1"/>
    <col min="16075" max="16075" width="6.7109375" style="87" customWidth="1"/>
    <col min="16076" max="16076" width="9.140625" style="87"/>
    <col min="16077" max="16077" width="13.85546875" style="87" customWidth="1"/>
    <col min="16078" max="16078" width="5.140625" style="87" customWidth="1"/>
    <col min="16079" max="16079" width="10.140625" style="87" customWidth="1"/>
    <col min="16080" max="16080" width="9.140625" style="87"/>
    <col min="16081" max="16081" width="17" style="87" customWidth="1"/>
    <col min="16082" max="16082" width="1.85546875" style="87" customWidth="1"/>
    <col min="16083" max="16083" width="15.7109375" style="87" customWidth="1"/>
    <col min="16084" max="16085" width="0" style="87" hidden="1" customWidth="1"/>
    <col min="16086" max="16087" width="11.5703125" style="87" bestFit="1" customWidth="1"/>
    <col min="16088" max="16384" width="9.140625" style="87"/>
  </cols>
  <sheetData>
    <row r="1" spans="1:8" x14ac:dyDescent="0.25">
      <c r="A1" s="187" t="str">
        <f>'Liquid Capital'!A1</f>
        <v>ARIF LATIF SECURITIES (PVT.) LIMITED</v>
      </c>
      <c r="B1" s="187"/>
      <c r="C1" s="187"/>
      <c r="D1" s="187"/>
      <c r="E1" s="187"/>
      <c r="F1" s="187"/>
      <c r="G1" s="187"/>
      <c r="H1" s="187"/>
    </row>
    <row r="2" spans="1:8" x14ac:dyDescent="0.25">
      <c r="A2" s="187" t="s">
        <v>120</v>
      </c>
      <c r="B2" s="187"/>
      <c r="C2" s="187"/>
      <c r="D2" s="187"/>
      <c r="E2" s="187"/>
      <c r="F2" s="187"/>
      <c r="G2" s="187"/>
      <c r="H2" s="187"/>
    </row>
    <row r="3" spans="1:8" x14ac:dyDescent="0.25">
      <c r="A3" s="187" t="s">
        <v>155</v>
      </c>
      <c r="B3" s="187"/>
      <c r="C3" s="187"/>
      <c r="D3" s="187"/>
      <c r="E3" s="187"/>
      <c r="F3" s="187"/>
      <c r="G3" s="187"/>
      <c r="H3" s="187"/>
    </row>
    <row r="4" spans="1:8" ht="15.75" customHeight="1" x14ac:dyDescent="0.25">
      <c r="A4" s="86"/>
      <c r="B4" s="86"/>
      <c r="C4" s="86"/>
      <c r="D4" s="86"/>
      <c r="E4" s="86"/>
      <c r="F4" s="86"/>
      <c r="G4" s="86"/>
      <c r="H4" s="86"/>
    </row>
    <row r="5" spans="1:8" ht="15.75" customHeight="1" x14ac:dyDescent="0.25">
      <c r="A5" s="88">
        <v>1</v>
      </c>
      <c r="B5" s="186" t="s">
        <v>121</v>
      </c>
      <c r="C5" s="186"/>
      <c r="D5" s="186"/>
      <c r="E5" s="186"/>
      <c r="F5" s="186"/>
      <c r="G5" s="186"/>
      <c r="H5" s="186"/>
    </row>
    <row r="6" spans="1:8" ht="15.75" customHeight="1" x14ac:dyDescent="0.25">
      <c r="A6" s="88"/>
      <c r="B6" s="114"/>
      <c r="C6" s="114"/>
      <c r="D6" s="114"/>
      <c r="E6" s="114"/>
      <c r="F6" s="114"/>
      <c r="G6" s="114"/>
      <c r="H6" s="114"/>
    </row>
    <row r="7" spans="1:8" ht="22.5" customHeight="1" x14ac:dyDescent="0.25">
      <c r="A7" s="89"/>
      <c r="B7" s="188" t="s">
        <v>196</v>
      </c>
      <c r="C7" s="188"/>
      <c r="D7" s="188"/>
      <c r="E7" s="188"/>
      <c r="F7" s="113"/>
      <c r="G7" s="113"/>
      <c r="H7" s="113"/>
    </row>
    <row r="8" spans="1:8" ht="22.5" customHeight="1" x14ac:dyDescent="0.25">
      <c r="A8" s="89"/>
      <c r="B8" s="188"/>
      <c r="C8" s="188"/>
      <c r="D8" s="188"/>
      <c r="E8" s="188"/>
      <c r="F8" s="113"/>
      <c r="G8" s="113"/>
      <c r="H8" s="113"/>
    </row>
    <row r="9" spans="1:8" ht="22.5" customHeight="1" x14ac:dyDescent="0.25">
      <c r="A9" s="89"/>
      <c r="B9" s="188"/>
      <c r="C9" s="188"/>
      <c r="D9" s="188"/>
      <c r="E9" s="188"/>
      <c r="F9" s="113"/>
      <c r="G9" s="113"/>
      <c r="H9" s="113"/>
    </row>
    <row r="10" spans="1:8" ht="25.5" customHeight="1" x14ac:dyDescent="0.25">
      <c r="A10" s="89"/>
      <c r="B10" s="188"/>
      <c r="C10" s="188"/>
      <c r="D10" s="188"/>
      <c r="E10" s="188"/>
      <c r="F10" s="115"/>
      <c r="G10" s="115"/>
      <c r="H10" s="115"/>
    </row>
    <row r="11" spans="1:8" ht="15.75" customHeight="1" x14ac:dyDescent="0.25">
      <c r="A11" s="89"/>
      <c r="B11" s="90"/>
      <c r="C11" s="90"/>
      <c r="D11" s="90"/>
      <c r="E11" s="90"/>
      <c r="F11" s="90"/>
      <c r="G11" s="90"/>
      <c r="H11" s="90"/>
    </row>
    <row r="12" spans="1:8" ht="15.75" customHeight="1" x14ac:dyDescent="0.25">
      <c r="A12" s="88">
        <f>+A5+1</f>
        <v>2</v>
      </c>
      <c r="B12" s="186" t="s">
        <v>122</v>
      </c>
      <c r="C12" s="186"/>
      <c r="D12" s="186"/>
      <c r="E12" s="186"/>
      <c r="F12" s="186"/>
      <c r="G12" s="186"/>
      <c r="H12" s="186"/>
    </row>
    <row r="13" spans="1:8" ht="15.75" customHeight="1" x14ac:dyDescent="0.25">
      <c r="A13" s="88"/>
      <c r="B13" s="114"/>
      <c r="C13" s="91"/>
      <c r="D13" s="91"/>
      <c r="E13" s="91"/>
      <c r="F13" s="92"/>
      <c r="G13" s="93"/>
      <c r="H13" s="93"/>
    </row>
    <row r="14" spans="1:8" ht="15.75" customHeight="1" x14ac:dyDescent="0.25">
      <c r="A14" s="94"/>
      <c r="B14" s="188" t="s">
        <v>153</v>
      </c>
      <c r="C14" s="188"/>
      <c r="D14" s="188"/>
      <c r="E14" s="188"/>
      <c r="F14" s="113"/>
      <c r="G14" s="113"/>
      <c r="H14" s="113"/>
    </row>
    <row r="15" spans="1:8" ht="15.75" customHeight="1" x14ac:dyDescent="0.25">
      <c r="A15" s="88"/>
      <c r="B15" s="188"/>
      <c r="C15" s="188"/>
      <c r="D15" s="188"/>
      <c r="E15" s="188"/>
      <c r="F15" s="113"/>
      <c r="G15" s="113"/>
      <c r="H15" s="113"/>
    </row>
    <row r="16" spans="1:8" ht="15.75" customHeight="1" x14ac:dyDescent="0.25">
      <c r="A16" s="88"/>
      <c r="B16" s="188"/>
      <c r="C16" s="188"/>
      <c r="D16" s="188"/>
      <c r="E16" s="188"/>
      <c r="F16" s="113"/>
      <c r="G16" s="113"/>
      <c r="H16" s="113"/>
    </row>
    <row r="17" spans="1:10" ht="15.75" customHeight="1" x14ac:dyDescent="0.25">
      <c r="A17" s="88"/>
      <c r="B17" s="188"/>
      <c r="C17" s="188"/>
      <c r="D17" s="188"/>
      <c r="E17" s="188"/>
      <c r="F17" s="113"/>
      <c r="G17" s="113"/>
      <c r="H17" s="113"/>
    </row>
    <row r="18" spans="1:10" ht="15.75" customHeight="1" x14ac:dyDescent="0.25">
      <c r="A18" s="88"/>
      <c r="B18" s="188"/>
      <c r="C18" s="188"/>
      <c r="D18" s="188"/>
      <c r="E18" s="188"/>
      <c r="F18" s="113"/>
      <c r="G18" s="113"/>
      <c r="H18" s="113"/>
    </row>
    <row r="19" spans="1:10" ht="15.75" customHeight="1" x14ac:dyDescent="0.25">
      <c r="A19" s="88"/>
      <c r="B19" s="188"/>
      <c r="C19" s="188"/>
      <c r="D19" s="188"/>
      <c r="E19" s="188"/>
      <c r="F19" s="113"/>
      <c r="G19" s="113"/>
      <c r="H19" s="113"/>
    </row>
    <row r="20" spans="1:10" ht="15.75" customHeight="1" x14ac:dyDescent="0.25">
      <c r="A20" s="88">
        <f>+A12+1</f>
        <v>3</v>
      </c>
      <c r="B20" s="95" t="s">
        <v>123</v>
      </c>
      <c r="C20" s="96"/>
      <c r="D20" s="96"/>
      <c r="E20" s="96"/>
      <c r="F20" s="97"/>
      <c r="G20" s="98"/>
      <c r="H20" s="98"/>
    </row>
    <row r="21" spans="1:10" ht="15.75" customHeight="1" x14ac:dyDescent="0.25">
      <c r="A21" s="88"/>
      <c r="B21" s="99"/>
      <c r="C21" s="96"/>
      <c r="D21" s="96"/>
      <c r="E21" s="96"/>
      <c r="F21" s="97"/>
      <c r="G21" s="98"/>
      <c r="H21" s="98"/>
    </row>
    <row r="22" spans="1:10" ht="15.75" customHeight="1" x14ac:dyDescent="0.25">
      <c r="A22" s="100"/>
      <c r="B22" s="188" t="s">
        <v>152</v>
      </c>
      <c r="C22" s="188"/>
      <c r="D22" s="188"/>
      <c r="E22" s="188"/>
      <c r="F22" s="101"/>
      <c r="G22" s="101"/>
      <c r="H22" s="101"/>
      <c r="I22" s="101"/>
      <c r="J22" s="101"/>
    </row>
    <row r="23" spans="1:10" ht="15.75" customHeight="1" x14ac:dyDescent="0.25">
      <c r="A23" s="100"/>
      <c r="B23" s="188"/>
      <c r="C23" s="188"/>
      <c r="D23" s="188"/>
      <c r="E23" s="188"/>
      <c r="F23" s="112"/>
      <c r="G23" s="112"/>
      <c r="H23" s="112"/>
      <c r="I23" s="101"/>
      <c r="J23" s="101"/>
    </row>
    <row r="24" spans="1:10" ht="15.75" customHeight="1" x14ac:dyDescent="0.25">
      <c r="A24" s="102">
        <f>+A20+1</f>
        <v>4</v>
      </c>
      <c r="B24" s="103" t="s">
        <v>124</v>
      </c>
      <c r="C24" s="103"/>
      <c r="D24" s="103"/>
      <c r="E24" s="103"/>
      <c r="F24" s="103"/>
      <c r="G24" s="103"/>
      <c r="H24" s="103"/>
      <c r="I24" s="103"/>
      <c r="J24" s="104"/>
    </row>
    <row r="25" spans="1:10" ht="15.75" customHeight="1" x14ac:dyDescent="0.25">
      <c r="A25" s="102"/>
      <c r="B25" s="103"/>
      <c r="C25" s="103"/>
      <c r="D25" s="103"/>
      <c r="E25" s="103"/>
      <c r="F25" s="103"/>
      <c r="G25" s="103"/>
      <c r="H25" s="103"/>
      <c r="I25" s="103"/>
      <c r="J25" s="104"/>
    </row>
    <row r="26" spans="1:10" ht="15.75" customHeight="1" x14ac:dyDescent="0.25">
      <c r="A26" s="105"/>
      <c r="B26" s="189" t="s">
        <v>125</v>
      </c>
      <c r="C26" s="189"/>
      <c r="D26" s="189"/>
      <c r="E26" s="189"/>
      <c r="F26" s="189"/>
      <c r="G26" s="189"/>
      <c r="H26" s="189"/>
      <c r="I26" s="106"/>
      <c r="J26" s="106"/>
    </row>
    <row r="27" spans="1:10" ht="15.75" customHeight="1" x14ac:dyDescent="0.25">
      <c r="A27" s="107"/>
      <c r="B27" s="108"/>
      <c r="C27" s="108"/>
      <c r="D27" s="108"/>
      <c r="E27" s="108"/>
      <c r="F27" s="108"/>
      <c r="G27" s="108"/>
      <c r="H27" s="85"/>
      <c r="I27" s="108"/>
      <c r="J27" s="108"/>
    </row>
    <row r="28" spans="1:10" ht="15.75" customHeight="1" x14ac:dyDescent="0.25">
      <c r="D28" s="82"/>
      <c r="E28" s="82"/>
      <c r="F28" s="82"/>
      <c r="G28" s="192"/>
      <c r="H28" s="193"/>
    </row>
    <row r="32" spans="1:10" x14ac:dyDescent="0.2">
      <c r="D32" s="119" t="s">
        <v>150</v>
      </c>
      <c r="E32" s="119"/>
      <c r="F32" s="120"/>
    </row>
    <row r="33" spans="1:6" x14ac:dyDescent="0.25">
      <c r="A33" s="190" t="s">
        <v>119</v>
      </c>
      <c r="B33" s="191"/>
      <c r="C33" s="191"/>
      <c r="D33" s="194" t="s">
        <v>151</v>
      </c>
      <c r="E33" s="194"/>
      <c r="F33" s="194"/>
    </row>
  </sheetData>
  <mergeCells count="13">
    <mergeCell ref="B26:H26"/>
    <mergeCell ref="A33:C33"/>
    <mergeCell ref="G28:H28"/>
    <mergeCell ref="B14:E18"/>
    <mergeCell ref="B19:E19"/>
    <mergeCell ref="B22:E23"/>
    <mergeCell ref="D33:F33"/>
    <mergeCell ref="B12:H12"/>
    <mergeCell ref="A1:H1"/>
    <mergeCell ref="A2:H2"/>
    <mergeCell ref="A3:H3"/>
    <mergeCell ref="B5:H5"/>
    <mergeCell ref="B7:E10"/>
  </mergeCells>
  <printOptions horizontalCentered="1"/>
  <pageMargins left="0.98425196850393704" right="0.74803149606299202" top="0.74803149606299202" bottom="0.74803149606299202" header="0" footer="0"/>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showGridLines="0" view="pageBreakPreview" zoomScale="110" zoomScaleSheetLayoutView="110" workbookViewId="0">
      <selection activeCell="C98" sqref="C98"/>
    </sheetView>
  </sheetViews>
  <sheetFormatPr defaultColWidth="9.140625" defaultRowHeight="12" x14ac:dyDescent="0.2"/>
  <cols>
    <col min="1" max="1" width="6.140625" style="2" customWidth="1"/>
    <col min="2" max="2" width="83.42578125" style="2" customWidth="1"/>
    <col min="3" max="3" width="12" style="64" customWidth="1"/>
    <col min="4" max="4" width="11.85546875" style="2" bestFit="1" customWidth="1"/>
    <col min="5" max="5" width="12.140625" style="3" bestFit="1" customWidth="1"/>
    <col min="6" max="6" width="9.140625" style="2"/>
    <col min="7" max="7" width="10.5703125" style="2" bestFit="1" customWidth="1"/>
    <col min="8" max="8" width="11" style="2" bestFit="1" customWidth="1"/>
    <col min="9" max="9" width="12.28515625" style="2" bestFit="1" customWidth="1"/>
    <col min="10" max="10" width="9.85546875" style="2" bestFit="1" customWidth="1"/>
    <col min="11" max="11" width="10.140625" style="2" bestFit="1" customWidth="1"/>
    <col min="12" max="16384" width="9.140625" style="2"/>
  </cols>
  <sheetData>
    <row r="1" spans="1:7" ht="15.75" x14ac:dyDescent="0.25">
      <c r="A1" s="121" t="s">
        <v>140</v>
      </c>
      <c r="B1" s="111"/>
    </row>
    <row r="2" spans="1:7" ht="15.75" x14ac:dyDescent="0.25">
      <c r="A2" s="121" t="s">
        <v>0</v>
      </c>
      <c r="B2" s="111"/>
    </row>
    <row r="3" spans="1:7" ht="15.75" x14ac:dyDescent="0.25">
      <c r="A3" s="121" t="s">
        <v>154</v>
      </c>
      <c r="B3" s="111"/>
    </row>
    <row r="5" spans="1:7" ht="24" x14ac:dyDescent="0.2">
      <c r="A5" s="15" t="s">
        <v>70</v>
      </c>
      <c r="B5" s="15" t="s">
        <v>1</v>
      </c>
      <c r="C5" s="17" t="s">
        <v>72</v>
      </c>
      <c r="D5" s="17" t="s">
        <v>74</v>
      </c>
      <c r="E5" s="16" t="s">
        <v>73</v>
      </c>
    </row>
    <row r="6" spans="1:7" x14ac:dyDescent="0.2">
      <c r="A6" s="162" t="s">
        <v>2</v>
      </c>
      <c r="B6" s="162"/>
      <c r="C6" s="162"/>
      <c r="D6" s="162"/>
      <c r="E6" s="162"/>
    </row>
    <row r="7" spans="1:7" x14ac:dyDescent="0.2">
      <c r="A7" s="33">
        <v>1.1000000000000001</v>
      </c>
      <c r="B7" s="36" t="s">
        <v>3</v>
      </c>
      <c r="C7" s="65">
        <v>283503</v>
      </c>
      <c r="D7" s="38">
        <v>1</v>
      </c>
      <c r="E7" s="37">
        <f>C7-(C7*D7)</f>
        <v>0</v>
      </c>
      <c r="F7" s="2" t="s">
        <v>142</v>
      </c>
      <c r="G7" s="73">
        <f>283503-C7</f>
        <v>0</v>
      </c>
    </row>
    <row r="8" spans="1:7" x14ac:dyDescent="0.2">
      <c r="A8" s="7">
        <v>1.2</v>
      </c>
      <c r="B8" s="6" t="s">
        <v>4</v>
      </c>
      <c r="C8" s="66">
        <v>3000000</v>
      </c>
      <c r="D8" s="22">
        <v>1</v>
      </c>
      <c r="E8" s="5">
        <f>C8-(C8*D8)</f>
        <v>0</v>
      </c>
      <c r="F8" s="2" t="s">
        <v>142</v>
      </c>
    </row>
    <row r="9" spans="1:7" x14ac:dyDescent="0.2">
      <c r="A9" s="7">
        <v>1.3</v>
      </c>
      <c r="B9" s="6" t="s">
        <v>113</v>
      </c>
      <c r="C9" s="66">
        <v>0</v>
      </c>
      <c r="D9" s="8">
        <v>0</v>
      </c>
      <c r="E9" s="5">
        <f>D9</f>
        <v>0</v>
      </c>
    </row>
    <row r="10" spans="1:7" x14ac:dyDescent="0.2">
      <c r="A10" s="163">
        <v>1.4</v>
      </c>
      <c r="B10" s="4" t="s">
        <v>68</v>
      </c>
      <c r="C10" s="66"/>
      <c r="D10" s="19"/>
      <c r="E10" s="5"/>
    </row>
    <row r="11" spans="1:7" x14ac:dyDescent="0.2">
      <c r="A11" s="163"/>
      <c r="B11" s="20" t="s">
        <v>5</v>
      </c>
      <c r="C11" s="66"/>
      <c r="D11" s="21"/>
      <c r="E11" s="5"/>
    </row>
    <row r="12" spans="1:7" x14ac:dyDescent="0.2">
      <c r="A12" s="163"/>
      <c r="B12" s="21" t="s">
        <v>6</v>
      </c>
      <c r="C12" s="66">
        <v>0</v>
      </c>
      <c r="D12" s="22">
        <v>0.05</v>
      </c>
      <c r="E12" s="5">
        <f>C12-(C12*D12)</f>
        <v>0</v>
      </c>
    </row>
    <row r="13" spans="1:7" x14ac:dyDescent="0.2">
      <c r="A13" s="163"/>
      <c r="B13" s="21" t="s">
        <v>7</v>
      </c>
      <c r="C13" s="66">
        <v>0</v>
      </c>
      <c r="D13" s="22">
        <v>7.4999999999999997E-2</v>
      </c>
      <c r="E13" s="5">
        <f>C13-(C13*D13)</f>
        <v>0</v>
      </c>
    </row>
    <row r="14" spans="1:7" x14ac:dyDescent="0.2">
      <c r="A14" s="163"/>
      <c r="B14" s="21" t="s">
        <v>8</v>
      </c>
      <c r="C14" s="66">
        <v>0</v>
      </c>
      <c r="D14" s="22">
        <v>0.1</v>
      </c>
      <c r="E14" s="5">
        <f>C14-(C14*D14)</f>
        <v>0</v>
      </c>
    </row>
    <row r="15" spans="1:7" x14ac:dyDescent="0.2">
      <c r="A15" s="163"/>
      <c r="B15" s="20" t="s">
        <v>9</v>
      </c>
      <c r="C15" s="66"/>
      <c r="D15" s="22"/>
      <c r="E15" s="5"/>
    </row>
    <row r="16" spans="1:7" x14ac:dyDescent="0.2">
      <c r="A16" s="163"/>
      <c r="B16" s="21" t="s">
        <v>10</v>
      </c>
      <c r="C16" s="66">
        <v>0</v>
      </c>
      <c r="D16" s="22">
        <v>0.1</v>
      </c>
      <c r="E16" s="5">
        <f>C16-(C16*D16)</f>
        <v>0</v>
      </c>
    </row>
    <row r="17" spans="1:9" x14ac:dyDescent="0.2">
      <c r="A17" s="163"/>
      <c r="B17" s="21" t="s">
        <v>11</v>
      </c>
      <c r="C17" s="66">
        <v>0</v>
      </c>
      <c r="D17" s="22">
        <v>0.125</v>
      </c>
      <c r="E17" s="5">
        <f>C17-(C17*D17)</f>
        <v>0</v>
      </c>
    </row>
    <row r="18" spans="1:9" x14ac:dyDescent="0.2">
      <c r="A18" s="163"/>
      <c r="B18" s="21" t="s">
        <v>12</v>
      </c>
      <c r="C18" s="12">
        <v>0</v>
      </c>
      <c r="D18" s="22">
        <v>0.15</v>
      </c>
      <c r="E18" s="5">
        <f>C18-(C18*D18)</f>
        <v>0</v>
      </c>
    </row>
    <row r="19" spans="1:9" x14ac:dyDescent="0.2">
      <c r="A19" s="163">
        <v>1.5</v>
      </c>
      <c r="B19" s="4" t="s">
        <v>69</v>
      </c>
      <c r="C19" s="67"/>
      <c r="D19" s="23"/>
      <c r="E19" s="5"/>
    </row>
    <row r="20" spans="1:9" ht="24" x14ac:dyDescent="0.2">
      <c r="A20" s="163"/>
      <c r="B20" s="23" t="s">
        <v>13</v>
      </c>
      <c r="C20" s="67">
        <v>7229564</v>
      </c>
      <c r="D20" s="66">
        <v>0</v>
      </c>
      <c r="E20" s="67">
        <f>C20-D20</f>
        <v>7229564</v>
      </c>
      <c r="F20" s="2" t="s">
        <v>141</v>
      </c>
    </row>
    <row r="21" spans="1:9" x14ac:dyDescent="0.2">
      <c r="A21" s="163"/>
      <c r="B21" s="126" t="s">
        <v>156</v>
      </c>
      <c r="C21" s="127">
        <f>18.08*843975</f>
        <v>15259067.999999998</v>
      </c>
      <c r="D21" s="22">
        <v>1</v>
      </c>
      <c r="E21" s="5">
        <f>C21-(C21*D21)</f>
        <v>0</v>
      </c>
      <c r="F21" s="2" t="s">
        <v>142</v>
      </c>
    </row>
    <row r="22" spans="1:9" x14ac:dyDescent="0.2">
      <c r="A22" s="7">
        <v>1.6</v>
      </c>
      <c r="B22" s="6" t="s">
        <v>14</v>
      </c>
      <c r="C22" s="67">
        <v>0</v>
      </c>
      <c r="D22" s="22">
        <v>1</v>
      </c>
      <c r="E22" s="5">
        <f>C22-(C22*D22)</f>
        <v>0</v>
      </c>
      <c r="H22" s="2">
        <v>506385</v>
      </c>
    </row>
    <row r="23" spans="1:9" x14ac:dyDescent="0.2">
      <c r="A23" s="159">
        <v>1.7</v>
      </c>
      <c r="B23" s="4" t="s">
        <v>15</v>
      </c>
      <c r="C23" s="67"/>
      <c r="D23" s="40"/>
      <c r="E23" s="5"/>
      <c r="H23" s="2">
        <v>337590</v>
      </c>
    </row>
    <row r="24" spans="1:9" ht="24" x14ac:dyDescent="0.2">
      <c r="A24" s="160"/>
      <c r="B24" s="23" t="s">
        <v>99</v>
      </c>
      <c r="C24" s="67">
        <v>0</v>
      </c>
      <c r="D24" s="22">
        <v>0.2</v>
      </c>
      <c r="E24" s="5">
        <f>C24-(C24*D24)</f>
        <v>0</v>
      </c>
      <c r="H24" s="2">
        <f>SUM(H22:H23)</f>
        <v>843975</v>
      </c>
      <c r="I24" s="2">
        <v>12.25</v>
      </c>
    </row>
    <row r="25" spans="1:9" x14ac:dyDescent="0.2">
      <c r="A25" s="161"/>
      <c r="B25" s="21" t="s">
        <v>16</v>
      </c>
      <c r="C25" s="67">
        <v>0</v>
      </c>
      <c r="D25" s="22">
        <v>1</v>
      </c>
      <c r="E25" s="5">
        <f>C25-(C25*D25)</f>
        <v>0</v>
      </c>
      <c r="I25" s="3">
        <f>I24*H24</f>
        <v>10338693.75</v>
      </c>
    </row>
    <row r="26" spans="1:9" ht="24" x14ac:dyDescent="0.2">
      <c r="A26" s="7">
        <v>1.8</v>
      </c>
      <c r="B26" s="10" t="s">
        <v>100</v>
      </c>
      <c r="C26" s="66">
        <v>1600000</v>
      </c>
      <c r="D26" s="22">
        <v>1</v>
      </c>
      <c r="E26" s="5">
        <f>C26-(C26*D26)</f>
        <v>0</v>
      </c>
      <c r="F26" s="9" t="s">
        <v>142</v>
      </c>
      <c r="G26" s="9"/>
      <c r="H26" s="9"/>
    </row>
    <row r="27" spans="1:9" x14ac:dyDescent="0.2">
      <c r="A27" s="7">
        <v>1.9</v>
      </c>
      <c r="B27" s="6" t="s">
        <v>101</v>
      </c>
      <c r="C27" s="66">
        <v>2000000</v>
      </c>
      <c r="D27" s="39">
        <v>0</v>
      </c>
      <c r="E27" s="5">
        <f>C27</f>
        <v>2000000</v>
      </c>
      <c r="F27" s="2" t="s">
        <v>142</v>
      </c>
    </row>
    <row r="28" spans="1:9" x14ac:dyDescent="0.2">
      <c r="A28" s="24">
        <v>1.1000000000000001</v>
      </c>
      <c r="B28" s="10" t="s">
        <v>102</v>
      </c>
      <c r="C28" s="66">
        <v>0</v>
      </c>
      <c r="D28" s="39">
        <v>0</v>
      </c>
      <c r="E28" s="5">
        <f>C28</f>
        <v>0</v>
      </c>
    </row>
    <row r="29" spans="1:9" x14ac:dyDescent="0.2">
      <c r="A29" s="7">
        <v>1.1100000000000001</v>
      </c>
      <c r="B29" s="6" t="s">
        <v>17</v>
      </c>
      <c r="C29" s="66">
        <v>0</v>
      </c>
      <c r="D29" s="22">
        <v>1</v>
      </c>
      <c r="E29" s="5">
        <f>C29-(C29*D29)</f>
        <v>0</v>
      </c>
    </row>
    <row r="30" spans="1:9" ht="24" x14ac:dyDescent="0.2">
      <c r="A30" s="159">
        <v>1.1200000000000001</v>
      </c>
      <c r="B30" s="10" t="s">
        <v>75</v>
      </c>
      <c r="C30" s="67">
        <v>0</v>
      </c>
      <c r="D30" s="39">
        <v>0</v>
      </c>
      <c r="E30" s="5">
        <f>C30</f>
        <v>0</v>
      </c>
    </row>
    <row r="31" spans="1:9" x14ac:dyDescent="0.2">
      <c r="A31" s="161"/>
      <c r="B31" s="23" t="s">
        <v>18</v>
      </c>
      <c r="C31" s="67">
        <v>0</v>
      </c>
      <c r="D31" s="22">
        <v>1</v>
      </c>
      <c r="E31" s="5">
        <f>C31-(C31*D31)</f>
        <v>0</v>
      </c>
    </row>
    <row r="32" spans="1:9" x14ac:dyDescent="0.2">
      <c r="A32" s="7">
        <v>1.1299999999999999</v>
      </c>
      <c r="B32" s="10" t="s">
        <v>103</v>
      </c>
      <c r="C32" s="66">
        <v>0</v>
      </c>
      <c r="D32" s="39">
        <v>0</v>
      </c>
      <c r="E32" s="5">
        <f>C32</f>
        <v>0</v>
      </c>
    </row>
    <row r="33" spans="1:6" ht="36" x14ac:dyDescent="0.2">
      <c r="A33" s="32">
        <v>1.1399999999999999</v>
      </c>
      <c r="B33" s="10" t="s">
        <v>104</v>
      </c>
      <c r="C33" s="66">
        <v>0</v>
      </c>
      <c r="D33" s="39">
        <v>0</v>
      </c>
      <c r="E33" s="5">
        <f>C33</f>
        <v>0</v>
      </c>
    </row>
    <row r="34" spans="1:6" x14ac:dyDescent="0.2">
      <c r="A34" s="7">
        <v>1.1499999999999999</v>
      </c>
      <c r="B34" s="10" t="s">
        <v>19</v>
      </c>
      <c r="C34" s="66">
        <v>1600000</v>
      </c>
      <c r="D34" s="22">
        <v>1</v>
      </c>
      <c r="E34" s="5">
        <f>C34-(C34*D34)</f>
        <v>0</v>
      </c>
    </row>
    <row r="35" spans="1:6" x14ac:dyDescent="0.2">
      <c r="A35" s="159">
        <v>1.1599999999999999</v>
      </c>
      <c r="B35" s="31" t="s">
        <v>20</v>
      </c>
      <c r="C35" s="66"/>
      <c r="D35" s="21"/>
      <c r="E35" s="18"/>
    </row>
    <row r="36" spans="1:6" ht="24" x14ac:dyDescent="0.2">
      <c r="A36" s="161"/>
      <c r="B36" s="23" t="s">
        <v>21</v>
      </c>
      <c r="C36" s="66">
        <v>7242891</v>
      </c>
      <c r="D36" s="27">
        <v>0</v>
      </c>
      <c r="E36" s="18">
        <f>C36</f>
        <v>7242891</v>
      </c>
    </row>
    <row r="37" spans="1:6" x14ac:dyDescent="0.2">
      <c r="A37" s="159">
        <v>1.17</v>
      </c>
      <c r="B37" s="26" t="s">
        <v>22</v>
      </c>
      <c r="C37" s="12"/>
      <c r="D37" s="8"/>
      <c r="E37" s="18"/>
    </row>
    <row r="38" spans="1:6" ht="48" x14ac:dyDescent="0.2">
      <c r="A38" s="160"/>
      <c r="B38" s="23" t="s">
        <v>126</v>
      </c>
      <c r="C38" s="12">
        <v>0</v>
      </c>
      <c r="D38" s="8">
        <v>0</v>
      </c>
      <c r="E38" s="18">
        <f>MIN(C38,D38)</f>
        <v>0</v>
      </c>
    </row>
    <row r="39" spans="1:6" ht="24" x14ac:dyDescent="0.2">
      <c r="A39" s="160"/>
      <c r="B39" s="23" t="s">
        <v>105</v>
      </c>
      <c r="C39" s="12">
        <v>0</v>
      </c>
      <c r="D39" s="22">
        <v>0.05</v>
      </c>
      <c r="E39" s="18">
        <f>C39-(C39*D39)</f>
        <v>0</v>
      </c>
    </row>
    <row r="40" spans="1:6" ht="36" x14ac:dyDescent="0.2">
      <c r="A40" s="160"/>
      <c r="B40" s="23" t="s">
        <v>127</v>
      </c>
      <c r="C40" s="12">
        <v>0</v>
      </c>
      <c r="D40" s="8">
        <v>0</v>
      </c>
      <c r="E40" s="18">
        <f>MIN(D40,C40)</f>
        <v>0</v>
      </c>
    </row>
    <row r="41" spans="1:6" ht="24" x14ac:dyDescent="0.2">
      <c r="A41" s="160"/>
      <c r="B41" s="23" t="s">
        <v>106</v>
      </c>
      <c r="C41" s="12">
        <v>24280</v>
      </c>
      <c r="D41" s="8">
        <v>0</v>
      </c>
      <c r="E41" s="18">
        <f>C41</f>
        <v>24280</v>
      </c>
    </row>
    <row r="42" spans="1:6" ht="60" x14ac:dyDescent="0.2">
      <c r="A42" s="160"/>
      <c r="B42" s="23" t="s">
        <v>107</v>
      </c>
      <c r="C42" s="12">
        <v>4654</v>
      </c>
      <c r="D42" s="8">
        <v>0</v>
      </c>
      <c r="E42" s="18">
        <f>C42</f>
        <v>4654</v>
      </c>
      <c r="F42" s="2" t="s">
        <v>143</v>
      </c>
    </row>
    <row r="43" spans="1:6" x14ac:dyDescent="0.2">
      <c r="A43" s="161"/>
      <c r="B43" s="63" t="s">
        <v>23</v>
      </c>
      <c r="C43" s="12">
        <v>0</v>
      </c>
      <c r="D43" s="22">
        <v>1</v>
      </c>
      <c r="E43" s="5">
        <f>C43-(C43*D43)</f>
        <v>0</v>
      </c>
      <c r="F43" s="2" t="s">
        <v>143</v>
      </c>
    </row>
    <row r="44" spans="1:6" x14ac:dyDescent="0.2">
      <c r="A44" s="159">
        <v>1.18</v>
      </c>
      <c r="B44" s="26" t="s">
        <v>24</v>
      </c>
      <c r="C44" s="66"/>
      <c r="D44" s="11"/>
      <c r="E44" s="18"/>
    </row>
    <row r="45" spans="1:6" x14ac:dyDescent="0.2">
      <c r="A45" s="160"/>
      <c r="B45" s="8" t="s">
        <v>128</v>
      </c>
      <c r="C45" s="66">
        <v>28541204</v>
      </c>
      <c r="D45" s="11">
        <v>0</v>
      </c>
      <c r="E45" s="18">
        <f>C45</f>
        <v>28541204</v>
      </c>
      <c r="F45" s="2" t="s">
        <v>142</v>
      </c>
    </row>
    <row r="46" spans="1:6" x14ac:dyDescent="0.2">
      <c r="A46" s="160"/>
      <c r="B46" s="8" t="s">
        <v>25</v>
      </c>
      <c r="C46" s="66">
        <v>46839932</v>
      </c>
      <c r="D46" s="11">
        <v>0</v>
      </c>
      <c r="E46" s="18">
        <f t="shared" ref="E46:E47" si="0">C46</f>
        <v>46839932</v>
      </c>
      <c r="F46" s="2" t="s">
        <v>142</v>
      </c>
    </row>
    <row r="47" spans="1:6" x14ac:dyDescent="0.2">
      <c r="A47" s="161"/>
      <c r="B47" s="8" t="s">
        <v>26</v>
      </c>
      <c r="C47" s="66">
        <v>70212</v>
      </c>
      <c r="D47" s="11">
        <v>0</v>
      </c>
      <c r="E47" s="18">
        <f t="shared" si="0"/>
        <v>70212</v>
      </c>
      <c r="F47" s="2" t="s">
        <v>142</v>
      </c>
    </row>
    <row r="48" spans="1:6" x14ac:dyDescent="0.2">
      <c r="A48" s="7">
        <v>1.19</v>
      </c>
      <c r="B48" s="4" t="s">
        <v>27</v>
      </c>
      <c r="C48" s="68">
        <f>SUM(C7:C47)</f>
        <v>113695308</v>
      </c>
      <c r="D48" s="21"/>
      <c r="E48" s="25">
        <f>SUM(E7:E47)</f>
        <v>91952737</v>
      </c>
      <c r="F48" s="73"/>
    </row>
    <row r="49" spans="1:11" x14ac:dyDescent="0.2">
      <c r="A49" s="162" t="s">
        <v>28</v>
      </c>
      <c r="B49" s="162"/>
      <c r="C49" s="162"/>
      <c r="D49" s="162"/>
      <c r="E49" s="162"/>
    </row>
    <row r="50" spans="1:11" x14ac:dyDescent="0.2">
      <c r="A50" s="159">
        <v>2.1</v>
      </c>
      <c r="B50" s="26" t="s">
        <v>29</v>
      </c>
      <c r="C50" s="66"/>
      <c r="D50" s="7"/>
      <c r="E50" s="5"/>
    </row>
    <row r="51" spans="1:11" x14ac:dyDescent="0.2">
      <c r="A51" s="160"/>
      <c r="B51" s="27" t="s">
        <v>30</v>
      </c>
      <c r="C51" s="66">
        <v>0</v>
      </c>
      <c r="D51" s="41">
        <v>0</v>
      </c>
      <c r="E51" s="18">
        <f t="shared" ref="E51:E53" si="1">C51</f>
        <v>0</v>
      </c>
      <c r="F51" s="2" t="s">
        <v>147</v>
      </c>
    </row>
    <row r="52" spans="1:11" x14ac:dyDescent="0.2">
      <c r="A52" s="160"/>
      <c r="B52" s="27" t="s">
        <v>31</v>
      </c>
      <c r="C52" s="66">
        <v>0</v>
      </c>
      <c r="D52" s="41">
        <v>0</v>
      </c>
      <c r="E52" s="18">
        <f t="shared" si="1"/>
        <v>0</v>
      </c>
    </row>
    <row r="53" spans="1:11" ht="15.75" x14ac:dyDescent="0.25">
      <c r="A53" s="161"/>
      <c r="B53" s="27" t="s">
        <v>32</v>
      </c>
      <c r="C53" s="69">
        <v>53132653</v>
      </c>
      <c r="D53" s="41">
        <v>0</v>
      </c>
      <c r="E53" s="18">
        <f t="shared" si="1"/>
        <v>53132653</v>
      </c>
      <c r="F53" s="116" t="s">
        <v>148</v>
      </c>
      <c r="G53" s="116"/>
      <c r="H53" s="116">
        <f>21411331-13261699</f>
        <v>8149632</v>
      </c>
      <c r="I53" s="117">
        <v>-2198851</v>
      </c>
      <c r="J53" s="116">
        <v>-1000000</v>
      </c>
      <c r="K53" s="118">
        <f>H53+I53+J53</f>
        <v>4950781</v>
      </c>
    </row>
    <row r="54" spans="1:11" x14ac:dyDescent="0.2">
      <c r="A54" s="159">
        <v>2.2000000000000002</v>
      </c>
      <c r="B54" s="26" t="s">
        <v>33</v>
      </c>
      <c r="C54" s="66"/>
      <c r="D54" s="41"/>
      <c r="E54" s="5"/>
      <c r="K54" s="73">
        <f>K53-C53</f>
        <v>-48181872</v>
      </c>
    </row>
    <row r="55" spans="1:11" x14ac:dyDescent="0.2">
      <c r="A55" s="160"/>
      <c r="B55" s="27" t="s">
        <v>34</v>
      </c>
      <c r="C55" s="66">
        <v>45440</v>
      </c>
      <c r="D55" s="41">
        <v>0</v>
      </c>
      <c r="E55" s="18">
        <f t="shared" ref="E55" si="2">C55</f>
        <v>45440</v>
      </c>
      <c r="F55" s="2" t="s">
        <v>144</v>
      </c>
    </row>
    <row r="56" spans="1:11" x14ac:dyDescent="0.2">
      <c r="A56" s="160"/>
      <c r="B56" s="27" t="s">
        <v>35</v>
      </c>
      <c r="C56" s="66">
        <v>1710000</v>
      </c>
      <c r="D56" s="41">
        <v>0</v>
      </c>
      <c r="E56" s="18">
        <f t="shared" ref="E56:E63" si="3">C56</f>
        <v>1710000</v>
      </c>
      <c r="F56" s="2" t="s">
        <v>145</v>
      </c>
    </row>
    <row r="57" spans="1:11" x14ac:dyDescent="0.2">
      <c r="A57" s="160"/>
      <c r="B57" s="27" t="s">
        <v>36</v>
      </c>
      <c r="C57" s="66">
        <v>0</v>
      </c>
      <c r="D57" s="41">
        <v>0</v>
      </c>
      <c r="E57" s="18">
        <f t="shared" si="3"/>
        <v>0</v>
      </c>
      <c r="H57" s="122">
        <v>2137267.7000000002</v>
      </c>
    </row>
    <row r="58" spans="1:11" x14ac:dyDescent="0.2">
      <c r="A58" s="160"/>
      <c r="B58" s="27" t="s">
        <v>37</v>
      </c>
      <c r="C58" s="66">
        <v>0</v>
      </c>
      <c r="D58" s="41">
        <v>0</v>
      </c>
      <c r="E58" s="18">
        <f t="shared" si="3"/>
        <v>0</v>
      </c>
      <c r="G58" s="122">
        <v>29275.32</v>
      </c>
      <c r="H58" s="122">
        <v>15268.06</v>
      </c>
    </row>
    <row r="59" spans="1:11" x14ac:dyDescent="0.2">
      <c r="A59" s="160"/>
      <c r="B59" s="27" t="s">
        <v>38</v>
      </c>
      <c r="C59" s="66">
        <v>0</v>
      </c>
      <c r="D59" s="41">
        <v>0</v>
      </c>
      <c r="E59" s="18">
        <f t="shared" si="3"/>
        <v>0</v>
      </c>
      <c r="H59" s="122">
        <f>SUM(H57:H58)</f>
        <v>2152535.7600000002</v>
      </c>
    </row>
    <row r="60" spans="1:11" x14ac:dyDescent="0.2">
      <c r="A60" s="160"/>
      <c r="B60" s="27" t="s">
        <v>39</v>
      </c>
      <c r="C60" s="66">
        <v>0</v>
      </c>
      <c r="D60" s="41">
        <v>0</v>
      </c>
      <c r="E60" s="18">
        <f t="shared" si="3"/>
        <v>0</v>
      </c>
      <c r="G60" s="122">
        <v>17039.849999999999</v>
      </c>
    </row>
    <row r="61" spans="1:11" x14ac:dyDescent="0.2">
      <c r="A61" s="160"/>
      <c r="B61" s="27" t="s">
        <v>40</v>
      </c>
      <c r="C61" s="66">
        <v>0</v>
      </c>
      <c r="D61" s="41">
        <v>0</v>
      </c>
      <c r="E61" s="18">
        <f t="shared" si="3"/>
        <v>0</v>
      </c>
      <c r="G61" s="122">
        <f>SUM(G58:G60)</f>
        <v>46315.17</v>
      </c>
    </row>
    <row r="62" spans="1:11" x14ac:dyDescent="0.2">
      <c r="A62" s="160"/>
      <c r="B62" s="27" t="s">
        <v>41</v>
      </c>
      <c r="C62" s="66">
        <v>0</v>
      </c>
      <c r="D62" s="41">
        <v>0</v>
      </c>
      <c r="E62" s="18">
        <f t="shared" si="3"/>
        <v>0</v>
      </c>
    </row>
    <row r="63" spans="1:11" x14ac:dyDescent="0.2">
      <c r="A63" s="161"/>
      <c r="B63" s="27" t="s">
        <v>42</v>
      </c>
      <c r="C63" s="69">
        <v>0</v>
      </c>
      <c r="D63" s="41">
        <v>0</v>
      </c>
      <c r="E63" s="18">
        <f t="shared" si="3"/>
        <v>0</v>
      </c>
    </row>
    <row r="64" spans="1:11" x14ac:dyDescent="0.2">
      <c r="A64" s="159">
        <v>2.2999999999999998</v>
      </c>
      <c r="B64" s="26" t="s">
        <v>43</v>
      </c>
      <c r="C64" s="66"/>
      <c r="D64" s="41"/>
      <c r="E64" s="5"/>
    </row>
    <row r="65" spans="1:7" x14ac:dyDescent="0.2">
      <c r="A65" s="160"/>
      <c r="B65" s="27" t="s">
        <v>44</v>
      </c>
      <c r="C65" s="69">
        <v>13261699</v>
      </c>
      <c r="D65" s="22">
        <v>1</v>
      </c>
      <c r="E65" s="18">
        <v>0</v>
      </c>
      <c r="F65" s="2" t="s">
        <v>146</v>
      </c>
    </row>
    <row r="66" spans="1:7" x14ac:dyDescent="0.2">
      <c r="A66" s="160"/>
      <c r="B66" s="27" t="s">
        <v>45</v>
      </c>
      <c r="C66" s="69">
        <v>0</v>
      </c>
      <c r="D66" s="41">
        <v>0</v>
      </c>
      <c r="E66" s="18">
        <f t="shared" ref="E66:E67" si="4">C66</f>
        <v>0</v>
      </c>
    </row>
    <row r="67" spans="1:7" x14ac:dyDescent="0.2">
      <c r="A67" s="161"/>
      <c r="B67" s="27" t="s">
        <v>46</v>
      </c>
      <c r="C67" s="69">
        <v>0</v>
      </c>
      <c r="D67" s="41">
        <v>0</v>
      </c>
      <c r="E67" s="18">
        <f t="shared" si="4"/>
        <v>0</v>
      </c>
    </row>
    <row r="68" spans="1:7" x14ac:dyDescent="0.2">
      <c r="A68" s="159">
        <v>2.4</v>
      </c>
      <c r="B68" s="26" t="s">
        <v>47</v>
      </c>
      <c r="C68" s="69">
        <v>0</v>
      </c>
      <c r="D68" s="42">
        <v>0</v>
      </c>
      <c r="E68" s="5">
        <v>0</v>
      </c>
    </row>
    <row r="69" spans="1:7" x14ac:dyDescent="0.2">
      <c r="A69" s="161"/>
      <c r="B69" s="23" t="s">
        <v>48</v>
      </c>
      <c r="C69" s="69">
        <v>0</v>
      </c>
      <c r="D69" s="22">
        <v>1</v>
      </c>
      <c r="E69" s="5">
        <f>C69-(C69*D69)</f>
        <v>0</v>
      </c>
    </row>
    <row r="70" spans="1:7" x14ac:dyDescent="0.2">
      <c r="A70" s="14">
        <v>2.5</v>
      </c>
      <c r="B70" s="4" t="s">
        <v>129</v>
      </c>
      <c r="C70" s="70">
        <f>SUM(C51:C69)</f>
        <v>68149792</v>
      </c>
      <c r="D70" s="29"/>
      <c r="E70" s="28">
        <f>SUM(E50:E69)</f>
        <v>54888093</v>
      </c>
      <c r="G70" s="73">
        <f>C48-C70</f>
        <v>45545516</v>
      </c>
    </row>
    <row r="71" spans="1:7" x14ac:dyDescent="0.2">
      <c r="A71" s="162" t="s">
        <v>82</v>
      </c>
      <c r="B71" s="162"/>
      <c r="C71" s="162"/>
      <c r="D71" s="162"/>
      <c r="E71" s="162"/>
    </row>
    <row r="72" spans="1:7" x14ac:dyDescent="0.2">
      <c r="A72" s="174">
        <v>3.1</v>
      </c>
      <c r="B72" s="164" t="s">
        <v>83</v>
      </c>
      <c r="C72" s="165"/>
      <c r="D72" s="165"/>
      <c r="E72" s="166"/>
    </row>
    <row r="73" spans="1:7" ht="24" x14ac:dyDescent="0.2">
      <c r="A73" s="175"/>
      <c r="B73" s="23" t="s">
        <v>130</v>
      </c>
      <c r="C73" s="71">
        <v>0</v>
      </c>
      <c r="D73" s="27">
        <v>0</v>
      </c>
      <c r="E73" s="5">
        <f>D73</f>
        <v>0</v>
      </c>
    </row>
    <row r="74" spans="1:7" x14ac:dyDescent="0.2">
      <c r="A74" s="159">
        <v>3.2</v>
      </c>
      <c r="B74" s="176" t="s">
        <v>131</v>
      </c>
      <c r="C74" s="177"/>
      <c r="D74" s="177"/>
      <c r="E74" s="178"/>
    </row>
    <row r="75" spans="1:7" ht="60" x14ac:dyDescent="0.2">
      <c r="A75" s="160"/>
      <c r="B75" s="23" t="s">
        <v>87</v>
      </c>
      <c r="C75" s="12">
        <v>0</v>
      </c>
      <c r="D75" s="8">
        <v>0</v>
      </c>
      <c r="E75" s="18">
        <v>0</v>
      </c>
    </row>
    <row r="76" spans="1:7" x14ac:dyDescent="0.2">
      <c r="A76" s="159">
        <v>3.3</v>
      </c>
      <c r="B76" s="164" t="s">
        <v>49</v>
      </c>
      <c r="C76" s="165"/>
      <c r="D76" s="165"/>
      <c r="E76" s="166"/>
    </row>
    <row r="77" spans="1:7" ht="84" x14ac:dyDescent="0.2">
      <c r="A77" s="160"/>
      <c r="B77" s="30" t="s">
        <v>132</v>
      </c>
      <c r="C77" s="12">
        <v>0</v>
      </c>
      <c r="D77" s="8">
        <v>0</v>
      </c>
      <c r="E77" s="5">
        <v>0</v>
      </c>
    </row>
    <row r="78" spans="1:7" x14ac:dyDescent="0.2">
      <c r="A78" s="161"/>
      <c r="B78" s="30" t="s">
        <v>71</v>
      </c>
      <c r="C78" s="12">
        <v>0</v>
      </c>
      <c r="D78" s="28">
        <v>0</v>
      </c>
      <c r="E78" s="5">
        <v>0</v>
      </c>
    </row>
    <row r="79" spans="1:7" x14ac:dyDescent="0.2">
      <c r="A79" s="159">
        <v>3.4</v>
      </c>
      <c r="B79" s="164" t="s">
        <v>50</v>
      </c>
      <c r="C79" s="165"/>
      <c r="D79" s="165"/>
      <c r="E79" s="166"/>
    </row>
    <row r="80" spans="1:7" ht="24" x14ac:dyDescent="0.2">
      <c r="A80" s="161"/>
      <c r="B80" s="23" t="s">
        <v>51</v>
      </c>
      <c r="C80" s="12">
        <v>0</v>
      </c>
      <c r="D80" s="27">
        <v>0</v>
      </c>
      <c r="E80" s="5">
        <v>0</v>
      </c>
    </row>
    <row r="81" spans="1:5" x14ac:dyDescent="0.2">
      <c r="A81" s="159">
        <v>3.5</v>
      </c>
      <c r="B81" s="164" t="s">
        <v>52</v>
      </c>
      <c r="C81" s="165"/>
      <c r="D81" s="165"/>
      <c r="E81" s="166"/>
    </row>
    <row r="82" spans="1:5" ht="24" x14ac:dyDescent="0.2">
      <c r="A82" s="161"/>
      <c r="B82" s="23" t="s">
        <v>133</v>
      </c>
      <c r="C82" s="12">
        <v>0</v>
      </c>
      <c r="D82" s="27">
        <v>0</v>
      </c>
      <c r="E82" s="5">
        <v>0</v>
      </c>
    </row>
    <row r="83" spans="1:5" x14ac:dyDescent="0.2">
      <c r="A83" s="7">
        <v>3.6</v>
      </c>
      <c r="B83" s="10" t="s">
        <v>53</v>
      </c>
      <c r="C83" s="66">
        <v>0</v>
      </c>
      <c r="D83" s="27">
        <v>0</v>
      </c>
      <c r="E83" s="18">
        <f>C83</f>
        <v>0</v>
      </c>
    </row>
    <row r="84" spans="1:5" x14ac:dyDescent="0.2">
      <c r="A84" s="159">
        <v>3.7</v>
      </c>
      <c r="B84" s="176" t="s">
        <v>54</v>
      </c>
      <c r="C84" s="177"/>
      <c r="D84" s="177"/>
      <c r="E84" s="178"/>
    </row>
    <row r="85" spans="1:5" ht="60" x14ac:dyDescent="0.2">
      <c r="A85" s="161"/>
      <c r="B85" s="23" t="s">
        <v>134</v>
      </c>
      <c r="C85" s="12">
        <v>0</v>
      </c>
      <c r="D85" s="27">
        <v>0</v>
      </c>
      <c r="E85" s="5">
        <v>0</v>
      </c>
    </row>
    <row r="86" spans="1:5" x14ac:dyDescent="0.2">
      <c r="A86" s="159">
        <v>3.8</v>
      </c>
      <c r="B86" s="176" t="s">
        <v>55</v>
      </c>
      <c r="C86" s="177"/>
      <c r="D86" s="177"/>
      <c r="E86" s="178"/>
    </row>
    <row r="87" spans="1:5" ht="36" x14ac:dyDescent="0.2">
      <c r="A87" s="161"/>
      <c r="B87" s="23" t="s">
        <v>135</v>
      </c>
      <c r="C87" s="12">
        <v>0</v>
      </c>
      <c r="D87" s="27">
        <v>0</v>
      </c>
      <c r="E87" s="5">
        <f>D87</f>
        <v>0</v>
      </c>
    </row>
    <row r="88" spans="1:5" x14ac:dyDescent="0.2">
      <c r="A88" s="159">
        <v>3.9</v>
      </c>
      <c r="B88" s="176" t="s">
        <v>56</v>
      </c>
      <c r="C88" s="177"/>
      <c r="D88" s="177"/>
      <c r="E88" s="178"/>
    </row>
    <row r="89" spans="1:5" ht="36" x14ac:dyDescent="0.2">
      <c r="A89" s="160"/>
      <c r="B89" s="23" t="s">
        <v>136</v>
      </c>
      <c r="C89" s="12">
        <v>0</v>
      </c>
      <c r="D89" s="8">
        <v>0</v>
      </c>
      <c r="E89" s="5">
        <v>0</v>
      </c>
    </row>
    <row r="90" spans="1:5" ht="24" x14ac:dyDescent="0.2">
      <c r="A90" s="161"/>
      <c r="B90" s="23" t="s">
        <v>57</v>
      </c>
      <c r="C90" s="12">
        <v>0</v>
      </c>
      <c r="D90" s="27">
        <v>0</v>
      </c>
      <c r="E90" s="5">
        <v>0</v>
      </c>
    </row>
    <row r="91" spans="1:5" x14ac:dyDescent="0.2">
      <c r="A91" s="180">
        <v>3.1</v>
      </c>
      <c r="B91" s="183" t="s">
        <v>137</v>
      </c>
      <c r="C91" s="184"/>
      <c r="D91" s="184"/>
      <c r="E91" s="185"/>
    </row>
    <row r="92" spans="1:5" ht="36" x14ac:dyDescent="0.2">
      <c r="A92" s="181"/>
      <c r="B92" s="23" t="s">
        <v>58</v>
      </c>
      <c r="C92" s="12">
        <v>0</v>
      </c>
      <c r="D92" s="8">
        <v>0</v>
      </c>
      <c r="E92" s="5">
        <v>0</v>
      </c>
    </row>
    <row r="93" spans="1:5" ht="36" x14ac:dyDescent="0.2">
      <c r="A93" s="182"/>
      <c r="B93" s="23" t="s">
        <v>138</v>
      </c>
      <c r="C93" s="12">
        <v>0</v>
      </c>
      <c r="D93" s="27">
        <v>0</v>
      </c>
      <c r="E93" s="5">
        <v>0</v>
      </c>
    </row>
    <row r="94" spans="1:5" x14ac:dyDescent="0.2">
      <c r="A94" s="14">
        <v>3.11</v>
      </c>
      <c r="B94" s="13" t="s">
        <v>139</v>
      </c>
      <c r="C94" s="68">
        <f>SUM(C72:C93)</f>
        <v>0</v>
      </c>
      <c r="D94" s="25">
        <f>SUM(D72:D93)</f>
        <v>0</v>
      </c>
      <c r="E94" s="25">
        <f>SUM(E72:E93)</f>
        <v>0</v>
      </c>
    </row>
    <row r="95" spans="1:5" ht="12.75" thickBot="1" x14ac:dyDescent="0.25">
      <c r="A95" s="50"/>
      <c r="B95" s="51"/>
      <c r="C95" s="72">
        <f>C48-C70-C94</f>
        <v>45545516</v>
      </c>
      <c r="D95" s="51" t="s">
        <v>67</v>
      </c>
      <c r="E95" s="52">
        <f>E48-E70-E94</f>
        <v>37064644</v>
      </c>
    </row>
    <row r="96" spans="1:5" ht="12.75" thickTop="1" x14ac:dyDescent="0.2"/>
    <row r="97" spans="1:5" x14ac:dyDescent="0.2">
      <c r="A97" s="1" t="s">
        <v>59</v>
      </c>
    </row>
    <row r="99" spans="1:5" x14ac:dyDescent="0.2">
      <c r="A99" s="2" t="s">
        <v>60</v>
      </c>
    </row>
    <row r="100" spans="1:5" x14ac:dyDescent="0.2">
      <c r="A100" s="2" t="s">
        <v>61</v>
      </c>
    </row>
    <row r="101" spans="1:5" x14ac:dyDescent="0.2">
      <c r="A101" s="2" t="s">
        <v>62</v>
      </c>
    </row>
    <row r="102" spans="1:5" ht="9" customHeight="1" x14ac:dyDescent="0.2"/>
    <row r="103" spans="1:5" s="81" customFormat="1" ht="24.75" customHeight="1" x14ac:dyDescent="0.25">
      <c r="A103" s="196" t="s">
        <v>118</v>
      </c>
      <c r="B103" s="196"/>
      <c r="C103" s="196"/>
      <c r="D103" s="196"/>
      <c r="E103" s="196"/>
    </row>
    <row r="106" spans="1:5" ht="12.75" x14ac:dyDescent="0.2">
      <c r="A106" s="83" t="s">
        <v>149</v>
      </c>
      <c r="B106" s="83"/>
      <c r="C106" s="119" t="s">
        <v>150</v>
      </c>
      <c r="D106" s="119"/>
      <c r="E106" s="120"/>
    </row>
    <row r="107" spans="1:5" ht="15.75" x14ac:dyDescent="0.25">
      <c r="A107" s="84" t="s">
        <v>119</v>
      </c>
      <c r="B107" s="85"/>
      <c r="C107" s="195" t="s">
        <v>151</v>
      </c>
      <c r="D107" s="195"/>
      <c r="E107" s="195"/>
    </row>
  </sheetData>
  <mergeCells count="34">
    <mergeCell ref="C107:E107"/>
    <mergeCell ref="B79:E79"/>
    <mergeCell ref="B81:E81"/>
    <mergeCell ref="A103:E103"/>
    <mergeCell ref="A86:A87"/>
    <mergeCell ref="A88:A90"/>
    <mergeCell ref="A91:A93"/>
    <mergeCell ref="B84:E84"/>
    <mergeCell ref="B86:E86"/>
    <mergeCell ref="B88:E88"/>
    <mergeCell ref="B91:E91"/>
    <mergeCell ref="A84:A85"/>
    <mergeCell ref="A79:A80"/>
    <mergeCell ref="A81:A82"/>
    <mergeCell ref="A6:E6"/>
    <mergeCell ref="A35:A36"/>
    <mergeCell ref="A37:A43"/>
    <mergeCell ref="A44:A47"/>
    <mergeCell ref="A50:A53"/>
    <mergeCell ref="A10:A18"/>
    <mergeCell ref="A19:A21"/>
    <mergeCell ref="A23:A25"/>
    <mergeCell ref="A71:E71"/>
    <mergeCell ref="A49:E49"/>
    <mergeCell ref="A30:A31"/>
    <mergeCell ref="A54:A63"/>
    <mergeCell ref="A64:A67"/>
    <mergeCell ref="A68:A69"/>
    <mergeCell ref="A72:A73"/>
    <mergeCell ref="A74:A75"/>
    <mergeCell ref="A76:A78"/>
    <mergeCell ref="B72:E72"/>
    <mergeCell ref="B74:E74"/>
    <mergeCell ref="B76:E76"/>
  </mergeCells>
  <pageMargins left="0.98425196850393704" right="0.74803149606299202" top="0.74803149606299202" bottom="0.74803149606299202" header="0.31496062992126" footer="0.31496062992126"/>
  <pageSetup scale="64" orientation="portrait" r:id="rId1"/>
  <rowBreaks count="1" manualBreakCount="1">
    <brk id="70" max="4" man="1"/>
  </rowBreaks>
  <ignoredErrors>
    <ignoredError sqref="E30:E31 E29 E4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election activeCell="H6" sqref="H6"/>
    </sheetView>
  </sheetViews>
  <sheetFormatPr defaultColWidth="9.140625" defaultRowHeight="12" x14ac:dyDescent="0.2"/>
  <cols>
    <col min="1" max="1" width="9.7109375" style="2" customWidth="1"/>
    <col min="2" max="2" width="14.28515625" style="3" bestFit="1" customWidth="1"/>
    <col min="3" max="3" width="7.7109375" style="56" bestFit="1" customWidth="1"/>
    <col min="4" max="4" width="12" style="3" bestFit="1" customWidth="1"/>
    <col min="5" max="5" width="6.85546875" style="2" customWidth="1"/>
    <col min="6" max="6" width="6.140625" style="2" bestFit="1" customWidth="1"/>
    <col min="7" max="7" width="9.140625" style="2"/>
    <col min="8" max="8" width="11.140625" style="3" bestFit="1" customWidth="1"/>
    <col min="9" max="9" width="10.7109375" style="2" bestFit="1" customWidth="1"/>
    <col min="10" max="10" width="10.7109375" style="3" bestFit="1" customWidth="1"/>
    <col min="11" max="11" width="11.140625" style="2" bestFit="1" customWidth="1"/>
    <col min="12" max="12" width="9.85546875" style="2" bestFit="1" customWidth="1"/>
    <col min="13" max="13" width="11.140625" style="2" bestFit="1" customWidth="1"/>
    <col min="14" max="16384" width="9.140625" style="2"/>
  </cols>
  <sheetData>
    <row r="1" spans="1:13" x14ac:dyDescent="0.2">
      <c r="A1" s="49">
        <v>1.5</v>
      </c>
      <c r="B1" s="55" t="s">
        <v>69</v>
      </c>
    </row>
    <row r="2" spans="1:13" x14ac:dyDescent="0.2">
      <c r="A2" s="49">
        <v>3.8</v>
      </c>
      <c r="B2" s="55" t="s">
        <v>55</v>
      </c>
    </row>
    <row r="3" spans="1:13" ht="24" x14ac:dyDescent="0.2">
      <c r="A3" s="34" t="s">
        <v>76</v>
      </c>
      <c r="B3" s="59" t="s">
        <v>89</v>
      </c>
      <c r="C3" s="57" t="s">
        <v>77</v>
      </c>
      <c r="D3" s="35" t="s">
        <v>88</v>
      </c>
      <c r="E3" s="34" t="s">
        <v>78</v>
      </c>
      <c r="F3" s="34" t="s">
        <v>79</v>
      </c>
      <c r="G3" s="34" t="s">
        <v>80</v>
      </c>
      <c r="H3" s="35" t="s">
        <v>81</v>
      </c>
      <c r="I3" s="59" t="s">
        <v>90</v>
      </c>
      <c r="J3" s="59" t="s">
        <v>91</v>
      </c>
    </row>
    <row r="4" spans="1:13" x14ac:dyDescent="0.2">
      <c r="A4" s="48" t="s">
        <v>116</v>
      </c>
      <c r="B4" s="45">
        <v>100</v>
      </c>
      <c r="C4" s="58">
        <v>235.52</v>
      </c>
      <c r="D4" s="58">
        <f t="shared" ref="D4:D5" si="0">B4*C4</f>
        <v>23552</v>
      </c>
      <c r="E4" s="53">
        <v>0.15</v>
      </c>
      <c r="F4" s="54">
        <v>0.11</v>
      </c>
      <c r="G4" s="44">
        <f t="shared" ref="G4" si="1">C4-(MAX(E4,F4)*C4)</f>
        <v>200.19200000000001</v>
      </c>
      <c r="H4" s="58">
        <f t="shared" ref="H4:H5" si="2">B4*G4</f>
        <v>20019.2</v>
      </c>
      <c r="I4" s="46">
        <f>D4/$D$6</f>
        <v>0.93341788205453391</v>
      </c>
      <c r="J4" s="58">
        <f>IF(AND(I4&gt;25%,I4&lt;=51%),(D4*5%),IF(I4&gt;51%,D4*10%,0))</f>
        <v>2355.2000000000003</v>
      </c>
      <c r="K4" s="74"/>
      <c r="L4" s="75"/>
    </row>
    <row r="5" spans="1:13" x14ac:dyDescent="0.2">
      <c r="A5" s="48" t="s">
        <v>117</v>
      </c>
      <c r="B5" s="45">
        <v>1000</v>
      </c>
      <c r="C5" s="58">
        <v>1.68</v>
      </c>
      <c r="D5" s="58">
        <f t="shared" si="0"/>
        <v>1680</v>
      </c>
      <c r="E5" s="53">
        <v>0.15</v>
      </c>
      <c r="F5" s="54">
        <v>0.11</v>
      </c>
      <c r="G5" s="76">
        <f>C5-(MAX(E5,F5)*C5)</f>
        <v>1.4279999999999999</v>
      </c>
      <c r="H5" s="58">
        <f t="shared" si="2"/>
        <v>1428</v>
      </c>
      <c r="I5" s="46">
        <f>D5/$D$6</f>
        <v>6.6582117945466077E-2</v>
      </c>
      <c r="J5" s="58">
        <f t="shared" ref="J5" si="3">IF(AND(I5&gt;25%,I5&lt;=51%),(D5*5%),IF(I5&gt;51%,D5*10%,0))</f>
        <v>0</v>
      </c>
      <c r="K5" s="74"/>
      <c r="L5" s="75"/>
    </row>
    <row r="6" spans="1:13" ht="12.75" thickBot="1" x14ac:dyDescent="0.25">
      <c r="B6" s="77">
        <f>SUM(B4:B5)</f>
        <v>1100</v>
      </c>
      <c r="C6" s="62"/>
      <c r="D6" s="78">
        <f>SUM(D4:D5)</f>
        <v>25232</v>
      </c>
      <c r="G6" s="60" t="s">
        <v>92</v>
      </c>
      <c r="H6" s="78">
        <f>SUM(H4:H5)</f>
        <v>21447.200000000001</v>
      </c>
      <c r="I6" s="60" t="s">
        <v>93</v>
      </c>
      <c r="J6" s="78">
        <f>SUM(J4:J5)</f>
        <v>2355.2000000000003</v>
      </c>
      <c r="K6" s="79"/>
      <c r="L6" s="79"/>
      <c r="M6" s="75"/>
    </row>
    <row r="7" spans="1:13" ht="12.75" thickTop="1" x14ac:dyDescent="0.2"/>
    <row r="8" spans="1:13" x14ac:dyDescent="0.2">
      <c r="D8" s="56"/>
    </row>
    <row r="10" spans="1:13" x14ac:dyDescent="0.2">
      <c r="A10" s="2" t="s">
        <v>114</v>
      </c>
    </row>
    <row r="11" spans="1:13" x14ac:dyDescent="0.2">
      <c r="A11" s="80" t="s">
        <v>115</v>
      </c>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election activeCell="B5" sqref="B5"/>
    </sheetView>
  </sheetViews>
  <sheetFormatPr defaultColWidth="9.140625" defaultRowHeight="12" x14ac:dyDescent="0.2"/>
  <cols>
    <col min="1" max="1" width="9.7109375" style="2" customWidth="1"/>
    <col min="2" max="2" width="14.28515625" style="3" bestFit="1" customWidth="1"/>
    <col min="3" max="3" width="6" style="56" bestFit="1" customWidth="1"/>
    <col min="4" max="4" width="10.7109375" style="3" bestFit="1" customWidth="1"/>
    <col min="5" max="5" width="6.85546875" style="2" customWidth="1"/>
    <col min="6" max="6" width="6.140625" style="2" bestFit="1" customWidth="1"/>
    <col min="7" max="7" width="9.140625" style="2"/>
    <col min="8" max="8" width="10.7109375" style="3" bestFit="1" customWidth="1"/>
    <col min="9" max="9" width="10.7109375" style="2" bestFit="1" customWidth="1"/>
    <col min="10" max="10" width="10.7109375" style="3" bestFit="1" customWidth="1"/>
    <col min="11" max="16384" width="9.140625" style="2"/>
  </cols>
  <sheetData>
    <row r="1" spans="1:10" x14ac:dyDescent="0.2">
      <c r="A1" s="49">
        <v>1.5</v>
      </c>
      <c r="B1" s="55" t="s">
        <v>69</v>
      </c>
    </row>
    <row r="2" spans="1:10" x14ac:dyDescent="0.2">
      <c r="A2" s="49">
        <v>3.8</v>
      </c>
      <c r="B2" s="55" t="s">
        <v>55</v>
      </c>
    </row>
    <row r="3" spans="1:10" ht="24" x14ac:dyDescent="0.2">
      <c r="A3" s="34" t="s">
        <v>76</v>
      </c>
      <c r="B3" s="59" t="s">
        <v>89</v>
      </c>
      <c r="C3" s="57" t="s">
        <v>77</v>
      </c>
      <c r="D3" s="35" t="s">
        <v>88</v>
      </c>
      <c r="E3" s="34" t="s">
        <v>78</v>
      </c>
      <c r="F3" s="34" t="s">
        <v>79</v>
      </c>
      <c r="G3" s="34" t="s">
        <v>80</v>
      </c>
      <c r="H3" s="35" t="s">
        <v>81</v>
      </c>
      <c r="I3" s="59" t="s">
        <v>90</v>
      </c>
      <c r="J3" s="59" t="s">
        <v>91</v>
      </c>
    </row>
    <row r="4" spans="1:10" x14ac:dyDescent="0.2">
      <c r="A4" s="48" t="s">
        <v>63</v>
      </c>
      <c r="B4" s="45">
        <v>10000000</v>
      </c>
      <c r="C4" s="58">
        <v>9.9</v>
      </c>
      <c r="D4" s="45">
        <f>B4*C4</f>
        <v>99000000</v>
      </c>
      <c r="E4" s="53">
        <v>0.15</v>
      </c>
      <c r="F4" s="54">
        <v>0.22</v>
      </c>
      <c r="G4" s="44">
        <f t="shared" ref="G4:G12" si="0">C4-(MAX(E4,F4)*C4)</f>
        <v>7.7220000000000004</v>
      </c>
      <c r="H4" s="45">
        <f t="shared" ref="H4:H12" si="1">B4*G4</f>
        <v>77220000</v>
      </c>
      <c r="I4" s="46">
        <f>D4/$D$13</f>
        <v>0.267076723858854</v>
      </c>
      <c r="J4" s="45">
        <f>IF(AND(I4&gt;25%,I4&lt;=51%),(D4*5%),IF(I4&gt;51%,D4*10%,0))</f>
        <v>4950000</v>
      </c>
    </row>
    <row r="5" spans="1:10" x14ac:dyDescent="0.2">
      <c r="A5" s="48" t="s">
        <v>64</v>
      </c>
      <c r="B5" s="45">
        <v>1000000</v>
      </c>
      <c r="C5" s="58">
        <v>11.59</v>
      </c>
      <c r="D5" s="45">
        <f t="shared" ref="D5:D12" si="2">B5*C5</f>
        <v>11590000</v>
      </c>
      <c r="E5" s="53">
        <v>0.15</v>
      </c>
      <c r="F5" s="54">
        <v>0.13500000000000001</v>
      </c>
      <c r="G5" s="44">
        <f t="shared" si="0"/>
        <v>9.8514999999999997</v>
      </c>
      <c r="H5" s="45">
        <f t="shared" si="1"/>
        <v>9851500</v>
      </c>
      <c r="I5" s="46">
        <f t="shared" ref="I5:I12" si="3">D5/$D$13</f>
        <v>3.1266860904284016E-2</v>
      </c>
      <c r="J5" s="45">
        <f t="shared" ref="J5:J12" si="4">IF(AND(I5&gt;25%,I5&lt;=51%),(D5*5%),IF(I5&gt;51%,D5*10%,0))</f>
        <v>0</v>
      </c>
    </row>
    <row r="6" spans="1:10" x14ac:dyDescent="0.2">
      <c r="A6" s="48" t="s">
        <v>65</v>
      </c>
      <c r="B6" s="45">
        <v>2000000</v>
      </c>
      <c r="C6" s="58">
        <v>12.1</v>
      </c>
      <c r="D6" s="45">
        <f t="shared" si="2"/>
        <v>24200000</v>
      </c>
      <c r="E6" s="53">
        <v>0.15</v>
      </c>
      <c r="F6" s="54">
        <v>0.16800000000000001</v>
      </c>
      <c r="G6" s="44">
        <f t="shared" si="0"/>
        <v>10.0672</v>
      </c>
      <c r="H6" s="45">
        <f t="shared" si="1"/>
        <v>20134400</v>
      </c>
      <c r="I6" s="46">
        <f t="shared" si="3"/>
        <v>6.5285421387719866E-2</v>
      </c>
      <c r="J6" s="45">
        <f t="shared" si="4"/>
        <v>0</v>
      </c>
    </row>
    <row r="7" spans="1:10" x14ac:dyDescent="0.2">
      <c r="A7" s="48" t="s">
        <v>66</v>
      </c>
      <c r="B7" s="45">
        <v>15000000</v>
      </c>
      <c r="C7" s="58">
        <v>8.1</v>
      </c>
      <c r="D7" s="45">
        <f t="shared" si="2"/>
        <v>121500000</v>
      </c>
      <c r="E7" s="53">
        <v>0.15</v>
      </c>
      <c r="F7" s="54">
        <v>9.0999999999999998E-2</v>
      </c>
      <c r="G7" s="44">
        <f t="shared" si="0"/>
        <v>6.8849999999999998</v>
      </c>
      <c r="H7" s="45">
        <f t="shared" si="1"/>
        <v>103275000</v>
      </c>
      <c r="I7" s="46">
        <f t="shared" si="3"/>
        <v>0.3277759792813208</v>
      </c>
      <c r="J7" s="45">
        <f t="shared" si="4"/>
        <v>6075000</v>
      </c>
    </row>
    <row r="8" spans="1:10" x14ac:dyDescent="0.2">
      <c r="A8" s="48" t="s">
        <v>94</v>
      </c>
      <c r="B8" s="45">
        <v>3000000</v>
      </c>
      <c r="C8" s="58">
        <v>11.6</v>
      </c>
      <c r="D8" s="45">
        <f t="shared" si="2"/>
        <v>34800000</v>
      </c>
      <c r="E8" s="53">
        <v>0.15</v>
      </c>
      <c r="F8" s="54">
        <v>0.14099999999999999</v>
      </c>
      <c r="G8" s="44">
        <f t="shared" si="0"/>
        <v>9.86</v>
      </c>
      <c r="H8" s="45">
        <f t="shared" si="1"/>
        <v>29580000</v>
      </c>
      <c r="I8" s="46">
        <f t="shared" si="3"/>
        <v>9.388151505341534E-2</v>
      </c>
      <c r="J8" s="45">
        <f t="shared" si="4"/>
        <v>0</v>
      </c>
    </row>
    <row r="9" spans="1:10" x14ac:dyDescent="0.2">
      <c r="A9" s="48" t="s">
        <v>95</v>
      </c>
      <c r="B9" s="45">
        <v>1500000</v>
      </c>
      <c r="C9" s="58">
        <v>9.1</v>
      </c>
      <c r="D9" s="45">
        <f t="shared" si="2"/>
        <v>13650000</v>
      </c>
      <c r="E9" s="53">
        <v>0.15</v>
      </c>
      <c r="F9" s="54">
        <v>0.13900000000000001</v>
      </c>
      <c r="G9" s="44">
        <f t="shared" si="0"/>
        <v>7.7349999999999994</v>
      </c>
      <c r="H9" s="45">
        <f t="shared" si="1"/>
        <v>11602500</v>
      </c>
      <c r="I9" s="46">
        <f t="shared" si="3"/>
        <v>3.6824214956296536E-2</v>
      </c>
      <c r="J9" s="45">
        <f t="shared" si="4"/>
        <v>0</v>
      </c>
    </row>
    <row r="10" spans="1:10" x14ac:dyDescent="0.2">
      <c r="A10" s="48" t="s">
        <v>96</v>
      </c>
      <c r="B10" s="45">
        <v>2200000</v>
      </c>
      <c r="C10" s="58">
        <v>8.1</v>
      </c>
      <c r="D10" s="45">
        <f t="shared" si="2"/>
        <v>17820000</v>
      </c>
      <c r="E10" s="53">
        <v>0.15</v>
      </c>
      <c r="F10" s="54">
        <v>0.19500000000000001</v>
      </c>
      <c r="G10" s="44">
        <f t="shared" si="0"/>
        <v>6.5205000000000002</v>
      </c>
      <c r="H10" s="45">
        <f t="shared" si="1"/>
        <v>14345100</v>
      </c>
      <c r="I10" s="46">
        <f t="shared" si="3"/>
        <v>4.8073810294593719E-2</v>
      </c>
      <c r="J10" s="45">
        <f t="shared" si="4"/>
        <v>0</v>
      </c>
    </row>
    <row r="11" spans="1:10" x14ac:dyDescent="0.2">
      <c r="A11" s="48" t="s">
        <v>98</v>
      </c>
      <c r="B11" s="45">
        <v>1400000</v>
      </c>
      <c r="C11" s="58">
        <v>15.1</v>
      </c>
      <c r="D11" s="45">
        <f t="shared" si="2"/>
        <v>21140000</v>
      </c>
      <c r="E11" s="53">
        <v>0.15</v>
      </c>
      <c r="F11" s="54">
        <v>0.14799999999999999</v>
      </c>
      <c r="G11" s="44">
        <f t="shared" si="0"/>
        <v>12.835000000000001</v>
      </c>
      <c r="H11" s="45">
        <f t="shared" si="1"/>
        <v>17969000</v>
      </c>
      <c r="I11" s="46">
        <f t="shared" si="3"/>
        <v>5.7030322650264378E-2</v>
      </c>
      <c r="J11" s="45">
        <f t="shared" si="4"/>
        <v>0</v>
      </c>
    </row>
    <row r="12" spans="1:10" x14ac:dyDescent="0.2">
      <c r="A12" s="48" t="s">
        <v>97</v>
      </c>
      <c r="B12" s="45">
        <v>1900000</v>
      </c>
      <c r="C12" s="58">
        <v>14.2</v>
      </c>
      <c r="D12" s="45">
        <f t="shared" si="2"/>
        <v>26980000</v>
      </c>
      <c r="E12" s="53">
        <v>0.15</v>
      </c>
      <c r="F12" s="54">
        <v>0.254</v>
      </c>
      <c r="G12" s="44">
        <f t="shared" si="0"/>
        <v>10.5932</v>
      </c>
      <c r="H12" s="45">
        <f t="shared" si="1"/>
        <v>20127080</v>
      </c>
      <c r="I12" s="46">
        <f t="shared" si="3"/>
        <v>7.2785151613251317E-2</v>
      </c>
      <c r="J12" s="45">
        <f t="shared" si="4"/>
        <v>0</v>
      </c>
    </row>
    <row r="13" spans="1:10" ht="12.75" thickBot="1" x14ac:dyDescent="0.25">
      <c r="B13" s="61">
        <f>SUM(B4:B12)</f>
        <v>38000000</v>
      </c>
      <c r="C13" s="62"/>
      <c r="D13" s="61">
        <f>SUM(D4:D12)</f>
        <v>370680000</v>
      </c>
      <c r="G13" s="60" t="s">
        <v>92</v>
      </c>
      <c r="H13" s="61">
        <f>SUM(H4:H12)</f>
        <v>304104580</v>
      </c>
      <c r="I13" s="60" t="s">
        <v>93</v>
      </c>
      <c r="J13" s="61">
        <f>SUM(J4:J12)</f>
        <v>11025000</v>
      </c>
    </row>
    <row r="14" spans="1:10" ht="12.75" thickTop="1" x14ac:dyDescent="0.2"/>
  </sheetData>
  <pageMargins left="0.7" right="0.7" top="0.75" bottom="0.75" header="0.3" footer="0.3"/>
  <pageSetup paperSize="9" orientation="portrait" r:id="rId1"/>
  <ignoredErrors>
    <ignoredError sqref="G13 I1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election activeCell="B5" sqref="B5"/>
    </sheetView>
  </sheetViews>
  <sheetFormatPr defaultColWidth="9.140625" defaultRowHeight="12" x14ac:dyDescent="0.2"/>
  <cols>
    <col min="1" max="1" width="9.7109375" style="2" customWidth="1"/>
    <col min="2" max="2" width="14.28515625" style="3" bestFit="1" customWidth="1"/>
    <col min="3" max="3" width="6" style="56" bestFit="1" customWidth="1"/>
    <col min="4" max="4" width="10.7109375" style="3" bestFit="1" customWidth="1"/>
    <col min="5" max="5" width="8.5703125" style="2" bestFit="1" customWidth="1"/>
    <col min="6" max="6" width="10.7109375" style="3" bestFit="1" customWidth="1"/>
    <col min="7" max="16384" width="9.140625" style="2"/>
  </cols>
  <sheetData>
    <row r="1" spans="1:6" x14ac:dyDescent="0.2">
      <c r="A1" s="49" t="s">
        <v>109</v>
      </c>
      <c r="B1" s="55" t="s">
        <v>111</v>
      </c>
    </row>
    <row r="2" spans="1:6" ht="24" x14ac:dyDescent="0.2">
      <c r="A2" s="34" t="s">
        <v>76</v>
      </c>
      <c r="B2" s="59" t="s">
        <v>89</v>
      </c>
      <c r="C2" s="57" t="s">
        <v>77</v>
      </c>
      <c r="D2" s="35" t="s">
        <v>88</v>
      </c>
      <c r="E2" s="43" t="s">
        <v>108</v>
      </c>
      <c r="F2" s="35" t="s">
        <v>81</v>
      </c>
    </row>
    <row r="3" spans="1:6" x14ac:dyDescent="0.2">
      <c r="A3" s="48" t="s">
        <v>63</v>
      </c>
      <c r="B3" s="45">
        <v>1000000</v>
      </c>
      <c r="C3" s="58">
        <v>9.9</v>
      </c>
      <c r="D3" s="45">
        <f>B3*C3</f>
        <v>9900000</v>
      </c>
      <c r="E3" s="54">
        <v>0.22</v>
      </c>
      <c r="F3" s="45">
        <f>D3-(E3*D3)</f>
        <v>7722000</v>
      </c>
    </row>
    <row r="4" spans="1:6" x14ac:dyDescent="0.2">
      <c r="A4" s="48" t="s">
        <v>64</v>
      </c>
      <c r="B4" s="45">
        <v>100000</v>
      </c>
      <c r="C4" s="58">
        <v>11.59</v>
      </c>
      <c r="D4" s="45">
        <f t="shared" ref="D4:D11" si="0">B4*C4</f>
        <v>1159000</v>
      </c>
      <c r="E4" s="54">
        <v>0.13500000000000001</v>
      </c>
      <c r="F4" s="45">
        <f t="shared" ref="F4:F11" si="1">D4-(E4*D4)</f>
        <v>1002535</v>
      </c>
    </row>
    <row r="5" spans="1:6" x14ac:dyDescent="0.2">
      <c r="A5" s="48" t="s">
        <v>65</v>
      </c>
      <c r="B5" s="45">
        <v>200000</v>
      </c>
      <c r="C5" s="58">
        <v>12.1</v>
      </c>
      <c r="D5" s="45">
        <f t="shared" si="0"/>
        <v>2420000</v>
      </c>
      <c r="E5" s="54">
        <v>0.16800000000000001</v>
      </c>
      <c r="F5" s="45">
        <f t="shared" si="1"/>
        <v>2013440</v>
      </c>
    </row>
    <row r="6" spans="1:6" x14ac:dyDescent="0.2">
      <c r="A6" s="48" t="s">
        <v>66</v>
      </c>
      <c r="B6" s="45">
        <v>1500000</v>
      </c>
      <c r="C6" s="58">
        <v>8.1</v>
      </c>
      <c r="D6" s="45">
        <f t="shared" si="0"/>
        <v>12150000</v>
      </c>
      <c r="E6" s="54">
        <v>9.0999999999999998E-2</v>
      </c>
      <c r="F6" s="45">
        <f t="shared" si="1"/>
        <v>11044350</v>
      </c>
    </row>
    <row r="7" spans="1:6" x14ac:dyDescent="0.2">
      <c r="A7" s="48" t="s">
        <v>94</v>
      </c>
      <c r="B7" s="45">
        <v>300000</v>
      </c>
      <c r="C7" s="58">
        <v>11.6</v>
      </c>
      <c r="D7" s="45">
        <f t="shared" si="0"/>
        <v>3480000</v>
      </c>
      <c r="E7" s="54">
        <v>0.14099999999999999</v>
      </c>
      <c r="F7" s="45">
        <f t="shared" si="1"/>
        <v>2989320</v>
      </c>
    </row>
    <row r="8" spans="1:6" x14ac:dyDescent="0.2">
      <c r="A8" s="48" t="s">
        <v>95</v>
      </c>
      <c r="B8" s="45">
        <v>150000</v>
      </c>
      <c r="C8" s="58">
        <v>9.1</v>
      </c>
      <c r="D8" s="45">
        <f t="shared" si="0"/>
        <v>1365000</v>
      </c>
      <c r="E8" s="54">
        <v>0.13900000000000001</v>
      </c>
      <c r="F8" s="45">
        <f t="shared" si="1"/>
        <v>1175265</v>
      </c>
    </row>
    <row r="9" spans="1:6" x14ac:dyDescent="0.2">
      <c r="A9" s="48" t="s">
        <v>96</v>
      </c>
      <c r="B9" s="45">
        <v>220000</v>
      </c>
      <c r="C9" s="58">
        <v>8.1</v>
      </c>
      <c r="D9" s="45">
        <f t="shared" si="0"/>
        <v>1782000</v>
      </c>
      <c r="E9" s="54">
        <v>0.19500000000000001</v>
      </c>
      <c r="F9" s="45">
        <f t="shared" si="1"/>
        <v>1434510</v>
      </c>
    </row>
    <row r="10" spans="1:6" x14ac:dyDescent="0.2">
      <c r="A10" s="48" t="s">
        <v>98</v>
      </c>
      <c r="B10" s="45">
        <v>140000</v>
      </c>
      <c r="C10" s="58">
        <v>15.1</v>
      </c>
      <c r="D10" s="45">
        <f t="shared" si="0"/>
        <v>2114000</v>
      </c>
      <c r="E10" s="54">
        <v>0.14799999999999999</v>
      </c>
      <c r="F10" s="45">
        <f t="shared" si="1"/>
        <v>1801128</v>
      </c>
    </row>
    <row r="11" spans="1:6" x14ac:dyDescent="0.2">
      <c r="A11" s="48" t="s">
        <v>97</v>
      </c>
      <c r="B11" s="45">
        <v>190000</v>
      </c>
      <c r="C11" s="58">
        <v>14.2</v>
      </c>
      <c r="D11" s="45">
        <f t="shared" si="0"/>
        <v>2698000</v>
      </c>
      <c r="E11" s="54">
        <v>0.254</v>
      </c>
      <c r="F11" s="45">
        <f t="shared" si="1"/>
        <v>2012708</v>
      </c>
    </row>
    <row r="12" spans="1:6" ht="12.75" thickBot="1" x14ac:dyDescent="0.25">
      <c r="B12" s="61">
        <f>SUM(B3:B11)</f>
        <v>3800000</v>
      </c>
      <c r="C12" s="62"/>
      <c r="D12" s="61">
        <f>SUM(D3:D11)</f>
        <v>37068000</v>
      </c>
      <c r="F12" s="61">
        <f>SUM(F3:F11)</f>
        <v>31195256</v>
      </c>
    </row>
    <row r="13" spans="1:6" ht="12.75" thickTop="1" x14ac:dyDescent="0.2"/>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election activeCell="B5" sqref="B5"/>
    </sheetView>
  </sheetViews>
  <sheetFormatPr defaultColWidth="9.140625" defaultRowHeight="12" x14ac:dyDescent="0.2"/>
  <cols>
    <col min="1" max="1" width="9.7109375" style="2" customWidth="1"/>
    <col min="2" max="2" width="14.28515625" style="3" bestFit="1" customWidth="1"/>
    <col min="3" max="3" width="6" style="56" bestFit="1" customWidth="1"/>
    <col min="4" max="4" width="10.7109375" style="3" bestFit="1" customWidth="1"/>
    <col min="5" max="5" width="8.5703125" style="2" bestFit="1" customWidth="1"/>
    <col min="6" max="6" width="10.7109375" style="3" bestFit="1" customWidth="1"/>
    <col min="7" max="16384" width="9.140625" style="2"/>
  </cols>
  <sheetData>
    <row r="1" spans="1:6" x14ac:dyDescent="0.2">
      <c r="A1" s="49" t="s">
        <v>110</v>
      </c>
      <c r="B1" s="55" t="s">
        <v>112</v>
      </c>
    </row>
    <row r="2" spans="1:6" ht="24" x14ac:dyDescent="0.2">
      <c r="A2" s="34" t="s">
        <v>76</v>
      </c>
      <c r="B2" s="59" t="s">
        <v>89</v>
      </c>
      <c r="C2" s="57" t="s">
        <v>77</v>
      </c>
      <c r="D2" s="35" t="s">
        <v>88</v>
      </c>
      <c r="E2" s="43" t="s">
        <v>108</v>
      </c>
      <c r="F2" s="35" t="s">
        <v>81</v>
      </c>
    </row>
    <row r="3" spans="1:6" x14ac:dyDescent="0.2">
      <c r="A3" s="48" t="s">
        <v>63</v>
      </c>
      <c r="B3" s="45">
        <v>5000000</v>
      </c>
      <c r="C3" s="58">
        <v>9.9</v>
      </c>
      <c r="D3" s="45">
        <f>B3*C3</f>
        <v>49500000</v>
      </c>
      <c r="E3" s="54">
        <v>0.22</v>
      </c>
      <c r="F3" s="45">
        <f>D3-(E3*D3)</f>
        <v>38610000</v>
      </c>
    </row>
    <row r="4" spans="1:6" x14ac:dyDescent="0.2">
      <c r="A4" s="48" t="s">
        <v>64</v>
      </c>
      <c r="B4" s="45">
        <v>500000</v>
      </c>
      <c r="C4" s="58">
        <v>11.59</v>
      </c>
      <c r="D4" s="45">
        <f t="shared" ref="D4:D11" si="0">B4*C4</f>
        <v>5795000</v>
      </c>
      <c r="E4" s="54">
        <v>0.13500000000000001</v>
      </c>
      <c r="F4" s="45">
        <f t="shared" ref="F4:F11" si="1">D4-(E4*D4)</f>
        <v>5012675</v>
      </c>
    </row>
    <row r="5" spans="1:6" x14ac:dyDescent="0.2">
      <c r="A5" s="48" t="s">
        <v>65</v>
      </c>
      <c r="B5" s="45">
        <v>1000000</v>
      </c>
      <c r="C5" s="58">
        <v>12.1</v>
      </c>
      <c r="D5" s="45">
        <f t="shared" si="0"/>
        <v>12100000</v>
      </c>
      <c r="E5" s="54">
        <v>0.16800000000000001</v>
      </c>
      <c r="F5" s="45">
        <f t="shared" si="1"/>
        <v>10067200</v>
      </c>
    </row>
    <row r="6" spans="1:6" x14ac:dyDescent="0.2">
      <c r="A6" s="48" t="s">
        <v>66</v>
      </c>
      <c r="B6" s="45">
        <v>7500000</v>
      </c>
      <c r="C6" s="58">
        <v>8.1</v>
      </c>
      <c r="D6" s="45">
        <f t="shared" si="0"/>
        <v>60750000</v>
      </c>
      <c r="E6" s="54">
        <v>9.0999999999999998E-2</v>
      </c>
      <c r="F6" s="45">
        <f t="shared" si="1"/>
        <v>55221750</v>
      </c>
    </row>
    <row r="7" spans="1:6" x14ac:dyDescent="0.2">
      <c r="A7" s="48" t="s">
        <v>94</v>
      </c>
      <c r="B7" s="45">
        <v>1500000</v>
      </c>
      <c r="C7" s="58">
        <v>11.6</v>
      </c>
      <c r="D7" s="45">
        <f t="shared" si="0"/>
        <v>17400000</v>
      </c>
      <c r="E7" s="54">
        <v>0.14099999999999999</v>
      </c>
      <c r="F7" s="45">
        <f t="shared" si="1"/>
        <v>14946600</v>
      </c>
    </row>
    <row r="8" spans="1:6" x14ac:dyDescent="0.2">
      <c r="A8" s="48" t="s">
        <v>95</v>
      </c>
      <c r="B8" s="45">
        <v>750000</v>
      </c>
      <c r="C8" s="58">
        <v>9.1</v>
      </c>
      <c r="D8" s="45">
        <f t="shared" si="0"/>
        <v>6825000</v>
      </c>
      <c r="E8" s="54">
        <v>0.13900000000000001</v>
      </c>
      <c r="F8" s="45">
        <f t="shared" si="1"/>
        <v>5876325</v>
      </c>
    </row>
    <row r="9" spans="1:6" x14ac:dyDescent="0.2">
      <c r="A9" s="48" t="s">
        <v>96</v>
      </c>
      <c r="B9" s="45">
        <v>1100000</v>
      </c>
      <c r="C9" s="58">
        <v>8.1</v>
      </c>
      <c r="D9" s="45">
        <f t="shared" si="0"/>
        <v>8910000</v>
      </c>
      <c r="E9" s="54">
        <v>0.19500000000000001</v>
      </c>
      <c r="F9" s="45">
        <f t="shared" si="1"/>
        <v>7172550</v>
      </c>
    </row>
    <row r="10" spans="1:6" x14ac:dyDescent="0.2">
      <c r="A10" s="48" t="s">
        <v>98</v>
      </c>
      <c r="B10" s="45">
        <v>700000</v>
      </c>
      <c r="C10" s="58">
        <v>15.1</v>
      </c>
      <c r="D10" s="45">
        <f t="shared" si="0"/>
        <v>10570000</v>
      </c>
      <c r="E10" s="54">
        <v>0.14799999999999999</v>
      </c>
      <c r="F10" s="45">
        <f t="shared" si="1"/>
        <v>9005640</v>
      </c>
    </row>
    <row r="11" spans="1:6" x14ac:dyDescent="0.2">
      <c r="A11" s="48" t="s">
        <v>97</v>
      </c>
      <c r="B11" s="45">
        <v>850000</v>
      </c>
      <c r="C11" s="58">
        <v>14.2</v>
      </c>
      <c r="D11" s="45">
        <f t="shared" si="0"/>
        <v>12070000</v>
      </c>
      <c r="E11" s="54">
        <v>0.254</v>
      </c>
      <c r="F11" s="45">
        <f t="shared" si="1"/>
        <v>9004220</v>
      </c>
    </row>
    <row r="12" spans="1:6" ht="12.75" thickBot="1" x14ac:dyDescent="0.25">
      <c r="B12" s="61">
        <f>SUM(B3:B11)</f>
        <v>18900000</v>
      </c>
      <c r="C12" s="62"/>
      <c r="D12" s="61">
        <f>SUM(D3:D11)</f>
        <v>183920000</v>
      </c>
      <c r="F12" s="61">
        <f>SUM(F3:F11)</f>
        <v>154916960</v>
      </c>
    </row>
    <row r="13" spans="1:6" ht="12.75" thickTop="1" x14ac:dyDescent="0.2"/>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B5" sqref="B5"/>
    </sheetView>
  </sheetViews>
  <sheetFormatPr defaultColWidth="9.140625" defaultRowHeight="12" x14ac:dyDescent="0.2"/>
  <cols>
    <col min="1" max="1" width="8.85546875" style="2" bestFit="1" customWidth="1"/>
    <col min="2" max="2" width="11.5703125" style="2" bestFit="1" customWidth="1"/>
    <col min="3" max="3" width="7.140625" style="2" bestFit="1" customWidth="1"/>
    <col min="4" max="4" width="10.5703125" style="2" bestFit="1" customWidth="1"/>
    <col min="5" max="16384" width="9.140625" style="2"/>
  </cols>
  <sheetData>
    <row r="1" spans="1:4" x14ac:dyDescent="0.2">
      <c r="A1" s="49">
        <v>3.1</v>
      </c>
      <c r="B1" s="1" t="str">
        <f>'Liquid Capital'!$B$72</f>
        <v>Concentration in Margin Financing</v>
      </c>
    </row>
    <row r="2" spans="1:4" ht="24" x14ac:dyDescent="0.2">
      <c r="A2" s="43" t="s">
        <v>85</v>
      </c>
      <c r="B2" s="43" t="s">
        <v>84</v>
      </c>
      <c r="C2" s="34" t="s">
        <v>78</v>
      </c>
      <c r="D2" s="43" t="s">
        <v>86</v>
      </c>
    </row>
    <row r="3" spans="1:4" x14ac:dyDescent="0.2">
      <c r="A3" s="48">
        <v>601</v>
      </c>
      <c r="B3" s="45">
        <v>1000000</v>
      </c>
      <c r="C3" s="46">
        <f>B3/$B$18</f>
        <v>6.2976257950752568E-2</v>
      </c>
      <c r="D3" s="45">
        <f>IF(C3&gt;10%,B3,0)</f>
        <v>0</v>
      </c>
    </row>
    <row r="4" spans="1:4" x14ac:dyDescent="0.2">
      <c r="A4" s="48">
        <v>602</v>
      </c>
      <c r="B4" s="45">
        <v>2000000</v>
      </c>
      <c r="C4" s="46">
        <f t="shared" ref="C4:C17" si="0">B4/$B$18</f>
        <v>0.12595251590150514</v>
      </c>
      <c r="D4" s="45">
        <f t="shared" ref="D4:D17" si="1">IF(C4&gt;10%,B4,0)</f>
        <v>2000000</v>
      </c>
    </row>
    <row r="5" spans="1:4" x14ac:dyDescent="0.2">
      <c r="A5" s="48">
        <v>603</v>
      </c>
      <c r="B5" s="45">
        <v>1100000</v>
      </c>
      <c r="C5" s="46">
        <f t="shared" si="0"/>
        <v>6.9273883745827824E-2</v>
      </c>
      <c r="D5" s="45">
        <f t="shared" si="1"/>
        <v>0</v>
      </c>
    </row>
    <row r="6" spans="1:4" x14ac:dyDescent="0.2">
      <c r="A6" s="48">
        <v>604</v>
      </c>
      <c r="B6" s="45">
        <v>800000</v>
      </c>
      <c r="C6" s="46">
        <f t="shared" si="0"/>
        <v>5.0381006360602054E-2</v>
      </c>
      <c r="D6" s="45">
        <f t="shared" si="1"/>
        <v>0</v>
      </c>
    </row>
    <row r="7" spans="1:4" x14ac:dyDescent="0.2">
      <c r="A7" s="48">
        <v>605</v>
      </c>
      <c r="B7" s="45">
        <v>500000</v>
      </c>
      <c r="C7" s="46">
        <f t="shared" si="0"/>
        <v>3.1488128975376284E-2</v>
      </c>
      <c r="D7" s="45">
        <f t="shared" si="1"/>
        <v>0</v>
      </c>
    </row>
    <row r="8" spans="1:4" x14ac:dyDescent="0.2">
      <c r="A8" s="48">
        <v>606</v>
      </c>
      <c r="B8" s="45">
        <v>660000</v>
      </c>
      <c r="C8" s="46">
        <f t="shared" si="0"/>
        <v>4.1564330247496693E-2</v>
      </c>
      <c r="D8" s="45">
        <f t="shared" si="1"/>
        <v>0</v>
      </c>
    </row>
    <row r="9" spans="1:4" x14ac:dyDescent="0.2">
      <c r="A9" s="48">
        <v>607</v>
      </c>
      <c r="B9" s="45">
        <v>920000</v>
      </c>
      <c r="C9" s="46">
        <f t="shared" si="0"/>
        <v>5.793815731469236E-2</v>
      </c>
      <c r="D9" s="45">
        <f t="shared" si="1"/>
        <v>0</v>
      </c>
    </row>
    <row r="10" spans="1:4" x14ac:dyDescent="0.2">
      <c r="A10" s="48">
        <v>608</v>
      </c>
      <c r="B10" s="45">
        <v>2200000</v>
      </c>
      <c r="C10" s="46">
        <f t="shared" si="0"/>
        <v>0.13854776749165565</v>
      </c>
      <c r="D10" s="45">
        <f t="shared" si="1"/>
        <v>2200000</v>
      </c>
    </row>
    <row r="11" spans="1:4" x14ac:dyDescent="0.2">
      <c r="A11" s="48">
        <v>609</v>
      </c>
      <c r="B11" s="45">
        <v>990000</v>
      </c>
      <c r="C11" s="46">
        <f t="shared" si="0"/>
        <v>6.2346495371245043E-2</v>
      </c>
      <c r="D11" s="45">
        <f t="shared" si="1"/>
        <v>0</v>
      </c>
    </row>
    <row r="12" spans="1:4" x14ac:dyDescent="0.2">
      <c r="A12" s="48">
        <v>610</v>
      </c>
      <c r="B12" s="45">
        <v>1500000</v>
      </c>
      <c r="C12" s="46">
        <f t="shared" si="0"/>
        <v>9.4464386926128852E-2</v>
      </c>
      <c r="D12" s="45">
        <f t="shared" si="1"/>
        <v>0</v>
      </c>
    </row>
    <row r="13" spans="1:4" x14ac:dyDescent="0.2">
      <c r="A13" s="48">
        <v>611</v>
      </c>
      <c r="B13" s="45">
        <v>1020000</v>
      </c>
      <c r="C13" s="46">
        <f t="shared" si="0"/>
        <v>6.4235783109767616E-2</v>
      </c>
      <c r="D13" s="45">
        <f t="shared" si="1"/>
        <v>0</v>
      </c>
    </row>
    <row r="14" spans="1:4" x14ac:dyDescent="0.2">
      <c r="A14" s="48">
        <v>612</v>
      </c>
      <c r="B14" s="45">
        <v>1009000</v>
      </c>
      <c r="C14" s="46">
        <f t="shared" si="0"/>
        <v>6.3543044272309335E-2</v>
      </c>
      <c r="D14" s="45">
        <f t="shared" si="1"/>
        <v>0</v>
      </c>
    </row>
    <row r="15" spans="1:4" x14ac:dyDescent="0.2">
      <c r="A15" s="48">
        <v>613</v>
      </c>
      <c r="B15" s="45">
        <v>1150000</v>
      </c>
      <c r="C15" s="46">
        <f t="shared" si="0"/>
        <v>7.2422696643365453E-2</v>
      </c>
      <c r="D15" s="45">
        <f t="shared" si="1"/>
        <v>0</v>
      </c>
    </row>
    <row r="16" spans="1:4" x14ac:dyDescent="0.2">
      <c r="A16" s="48">
        <v>614</v>
      </c>
      <c r="B16" s="45">
        <v>950000</v>
      </c>
      <c r="C16" s="46">
        <f t="shared" si="0"/>
        <v>5.9827445053214939E-2</v>
      </c>
      <c r="D16" s="45">
        <f t="shared" si="1"/>
        <v>0</v>
      </c>
    </row>
    <row r="17" spans="1:4" x14ac:dyDescent="0.2">
      <c r="A17" s="48">
        <v>615</v>
      </c>
      <c r="B17" s="45">
        <v>80000</v>
      </c>
      <c r="C17" s="46">
        <f t="shared" si="0"/>
        <v>5.0381006360602056E-3</v>
      </c>
      <c r="D17" s="45">
        <f t="shared" si="1"/>
        <v>0</v>
      </c>
    </row>
    <row r="18" spans="1:4" ht="12.75" thickBot="1" x14ac:dyDescent="0.25">
      <c r="B18" s="47">
        <f>SUM(B3:B17)</f>
        <v>15879000</v>
      </c>
      <c r="D18" s="47">
        <f>SUM(D3:D17)</f>
        <v>4200000</v>
      </c>
    </row>
    <row r="19" spans="1:4" ht="12.75" thickTop="1"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Liquid Capital (New)</vt:lpstr>
      <vt:lpstr>Notes L. C.</vt:lpstr>
      <vt:lpstr>Liquid Capital</vt:lpstr>
      <vt:lpstr>1.5 &amp; 3.8 (2)</vt:lpstr>
      <vt:lpstr>1.5 &amp; 3.8</vt:lpstr>
      <vt:lpstr>1.17 (i)</vt:lpstr>
      <vt:lpstr>1.17 (v)</vt:lpstr>
      <vt:lpstr>3.1</vt:lpstr>
      <vt:lpstr>'Liquid Capital'!Print_Area</vt:lpstr>
      <vt:lpstr>'Liquid Capital (New)'!Print_Area</vt:lpstr>
      <vt:lpstr>'Notes L. C.'!Print_Area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2018-09-11T05:48:47Z</dcterms:modified>
</cp:coreProperties>
</file>